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dinat\Downloads\"/>
    </mc:Choice>
  </mc:AlternateContent>
  <xr:revisionPtr revIDLastSave="0" documentId="8_{F427151A-5EA5-4AA3-AD4F-97CEE7A54C0A}" xr6:coauthVersionLast="47" xr6:coauthVersionMax="47" xr10:uidLastSave="{00000000-0000-0000-0000-000000000000}"/>
  <workbookProtection workbookAlgorithmName="SHA-512" workbookHashValue="pONijKZ8e6U0GT9kezDfTFmXhrpbv8qemcM6aWL0j30YGY7QkFg8OSsRaX8nn19n2b8zzTxR01j7Q2EI7DxgzA==" workbookSaltValue="QxLVGvtlWX6zh74Uc8XfnA==" workbookSpinCount="100000" lockStructure="1"/>
  <bookViews>
    <workbookView xWindow="-120" yWindow="-120" windowWidth="20730" windowHeight="11160" xr2:uid="{00000000-000D-0000-FFFF-FFFF00000000}"/>
  </bookViews>
  <sheets>
    <sheet name="Calculador de Umbrales UIF" sheetId="1" r:id="rId1"/>
    <sheet name="Detalle Explicativo" sheetId="3" state="hidden" r:id="rId2"/>
    <sheet name="Resoluciones" sheetId="4" state="hidden" r:id="rId3"/>
    <sheet name="SMVM" sheetId="2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5" i="1" l="1"/>
  <c r="F9" i="1"/>
  <c r="J64" i="1"/>
  <c r="J63" i="1"/>
  <c r="H55" i="1"/>
  <c r="G55" i="1"/>
  <c r="C7" i="1"/>
  <c r="C8" i="1" s="1"/>
  <c r="H17" i="1" s="1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6" i="4"/>
  <c r="F6" i="4"/>
  <c r="E6" i="4"/>
  <c r="F10" i="4"/>
  <c r="F9" i="4"/>
  <c r="F8" i="4"/>
  <c r="F7" i="4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H8" i="1"/>
  <c r="G12" i="1" l="1"/>
  <c r="G13" i="1" l="1"/>
  <c r="G27" i="1"/>
  <c r="G30" i="1"/>
  <c r="G15" i="1"/>
  <c r="G31" i="1"/>
  <c r="D18" i="3"/>
  <c r="E38" i="4" s="1"/>
  <c r="G51" i="1"/>
  <c r="D24" i="3"/>
  <c r="F40" i="4" s="1"/>
  <c r="F49" i="2"/>
  <c r="F48" i="2"/>
  <c r="F47" i="2"/>
  <c r="F46" i="2"/>
  <c r="F45" i="2"/>
  <c r="F44" i="2"/>
  <c r="F43" i="2"/>
  <c r="F42" i="2"/>
  <c r="F41" i="2"/>
  <c r="F40" i="2"/>
  <c r="F39" i="2"/>
  <c r="F38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B26" i="2"/>
  <c r="D27" i="2" s="1"/>
  <c r="B24" i="2"/>
  <c r="D25" i="2" s="1"/>
  <c r="B22" i="2"/>
  <c r="D23" i="2" s="1"/>
  <c r="B20" i="2"/>
  <c r="B19" i="2"/>
  <c r="B18" i="2"/>
  <c r="D18" i="2" s="1"/>
  <c r="D17" i="2"/>
  <c r="D16" i="2"/>
  <c r="D15" i="2"/>
  <c r="D14" i="2"/>
  <c r="D13" i="2"/>
  <c r="D12" i="2"/>
  <c r="D11" i="2"/>
  <c r="B9" i="2"/>
  <c r="D10" i="2" s="1"/>
  <c r="B8" i="2"/>
  <c r="D8" i="2" s="1"/>
  <c r="E41" i="4" l="1"/>
  <c r="F19" i="4"/>
  <c r="F27" i="4"/>
  <c r="E9" i="4"/>
  <c r="F11" i="4"/>
  <c r="E11" i="4"/>
  <c r="E17" i="4"/>
  <c r="E19" i="4"/>
  <c r="E25" i="4"/>
  <c r="F35" i="4"/>
  <c r="E27" i="4"/>
  <c r="E33" i="4"/>
  <c r="E35" i="4"/>
  <c r="E7" i="4"/>
  <c r="E15" i="4"/>
  <c r="E23" i="4"/>
  <c r="E31" i="4"/>
  <c r="E39" i="4"/>
  <c r="H15" i="1"/>
  <c r="F17" i="4"/>
  <c r="H27" i="1" s="1"/>
  <c r="F25" i="4"/>
  <c r="F33" i="4"/>
  <c r="F41" i="4"/>
  <c r="E8" i="4"/>
  <c r="E16" i="4"/>
  <c r="E24" i="4"/>
  <c r="E32" i="4"/>
  <c r="E40" i="4"/>
  <c r="H16" i="1"/>
  <c r="F18" i="4"/>
  <c r="F26" i="4"/>
  <c r="F34" i="4"/>
  <c r="F42" i="4"/>
  <c r="E10" i="4"/>
  <c r="E18" i="4"/>
  <c r="E26" i="4"/>
  <c r="E34" i="4"/>
  <c r="E42" i="4"/>
  <c r="F12" i="4"/>
  <c r="F20" i="4"/>
  <c r="F28" i="4"/>
  <c r="F36" i="4"/>
  <c r="F37" i="4"/>
  <c r="E12" i="4"/>
  <c r="E20" i="4"/>
  <c r="E28" i="4"/>
  <c r="E36" i="4"/>
  <c r="F14" i="4"/>
  <c r="F22" i="4"/>
  <c r="F30" i="4"/>
  <c r="F38" i="4"/>
  <c r="E13" i="4"/>
  <c r="E21" i="4"/>
  <c r="E29" i="4"/>
  <c r="E37" i="4"/>
  <c r="F15" i="4"/>
  <c r="F23" i="4"/>
  <c r="F31" i="4"/>
  <c r="F39" i="4"/>
  <c r="F13" i="4"/>
  <c r="F21" i="4"/>
  <c r="F29" i="4"/>
  <c r="E14" i="4"/>
  <c r="E22" i="4"/>
  <c r="E30" i="4"/>
  <c r="F16" i="4"/>
  <c r="F24" i="4"/>
  <c r="F32" i="4"/>
  <c r="G28" i="1"/>
  <c r="G44" i="1"/>
  <c r="G17" i="1"/>
  <c r="H18" i="1" s="1"/>
  <c r="G29" i="1"/>
  <c r="G37" i="1"/>
  <c r="G45" i="1"/>
  <c r="G16" i="1"/>
  <c r="G52" i="1"/>
  <c r="G22" i="1"/>
  <c r="G38" i="1"/>
  <c r="G46" i="1"/>
  <c r="G47" i="1"/>
  <c r="G24" i="1"/>
  <c r="G32" i="1"/>
  <c r="G40" i="1"/>
  <c r="G48" i="1"/>
  <c r="G39" i="1"/>
  <c r="G25" i="1"/>
  <c r="G33" i="1"/>
  <c r="G41" i="1"/>
  <c r="G49" i="1"/>
  <c r="G36" i="1"/>
  <c r="G23" i="1"/>
  <c r="G14" i="1"/>
  <c r="G26" i="1"/>
  <c r="G34" i="1"/>
  <c r="G42" i="1"/>
  <c r="G50" i="1"/>
  <c r="G35" i="1"/>
  <c r="G43" i="1"/>
  <c r="D26" i="2"/>
  <c r="D19" i="2"/>
  <c r="D20" i="2"/>
  <c r="D21" i="2"/>
  <c r="D9" i="2"/>
  <c r="D22" i="2"/>
  <c r="D24" i="2"/>
  <c r="H20" i="1" l="1"/>
  <c r="H19" i="1"/>
  <c r="H21" i="1"/>
  <c r="H12" i="1"/>
  <c r="H14" i="1"/>
  <c r="H13" i="1"/>
  <c r="H24" i="1"/>
  <c r="H32" i="1"/>
  <c r="H40" i="1"/>
  <c r="H48" i="1"/>
  <c r="H25" i="1"/>
  <c r="H33" i="1"/>
  <c r="H41" i="1"/>
  <c r="H49" i="1"/>
  <c r="H39" i="1"/>
  <c r="H26" i="1"/>
  <c r="H34" i="1"/>
  <c r="H42" i="1"/>
  <c r="H50" i="1"/>
  <c r="H47" i="1"/>
  <c r="H35" i="1"/>
  <c r="H43" i="1"/>
  <c r="H51" i="1"/>
  <c r="H28" i="1"/>
  <c r="H36" i="1"/>
  <c r="H44" i="1"/>
  <c r="H52" i="1"/>
  <c r="H29" i="1"/>
  <c r="H37" i="1"/>
  <c r="H45" i="1"/>
  <c r="H31" i="1"/>
  <c r="H22" i="1"/>
  <c r="H30" i="1"/>
  <c r="H38" i="1"/>
  <c r="H46" i="1"/>
  <c r="H23" i="1"/>
</calcChain>
</file>

<file path=xl/sharedStrings.xml><?xml version="1.0" encoding="utf-8"?>
<sst xmlns="http://schemas.openxmlformats.org/spreadsheetml/2006/main" count="558" uniqueCount="178">
  <si>
    <t>Detalle del incremento de umbrales según sector:</t>
  </si>
  <si>
    <t>Escribanos</t>
  </si>
  <si>
    <t>Descripción</t>
  </si>
  <si>
    <t>Escribanos. Doc. Respaldatoria PH (Resol. 21/2011 art. 7.K)</t>
  </si>
  <si>
    <t>Escribanos. Doc. Respaldatoria PJ (Resol. 21/2011 art 8.K)</t>
  </si>
  <si>
    <t>Escribanos. compraventa inmueble, etc. Efvo (Resol. 21/2011 art 19 inc. 8)</t>
  </si>
  <si>
    <t>Operaciones en Efectivo (Resol. 70/2011 art. 3)</t>
  </si>
  <si>
    <t>Compra venta de inmuebles (Resol. 70/2011 art. 3)</t>
  </si>
  <si>
    <t>Profesionales en Ciencias Económicas</t>
  </si>
  <si>
    <t>Prof. en Ciencias Económicas (Resol. 65/2011 art. 2.e. B-i)</t>
  </si>
  <si>
    <t>Personas que reciban donaciones</t>
  </si>
  <si>
    <t>Personas Jurídicas que reciban donaciones o aportes de terceros (Resol. 30/2011 art. 2 inc. a)</t>
  </si>
  <si>
    <t>Sujetos Obligados que reciban donaciones o aportes de terceros (Audit. int.) (Resol. 30/2011 art. 8 )</t>
  </si>
  <si>
    <t>PH. Declaración jurada sobre licitud y origen de fondo (Resol. 30/2011 art. 12 inc. k)</t>
  </si>
  <si>
    <t>PH. Documentación respaldatoria que sustente el origen declarado de los fondos (Resol. 30/2011 art. 12 inc. l)</t>
  </si>
  <si>
    <t>PJ. Documentación respaldatoria que sustente el origen declarado de los fondos (Resol. 30/2011 art. 13 inc. j)</t>
  </si>
  <si>
    <t>PJ. Documentación respaldatoria de origen declarado de los fondos (Resol. 30/2011 art. 13 inc. K)</t>
  </si>
  <si>
    <t>Personas Jurídicas que reciban donaciones &gt; deben informar RSM (Resol. 70/2011 art. 4)</t>
  </si>
  <si>
    <t>Compra venta obras de arte, antigüedades u otros</t>
  </si>
  <si>
    <t>Identificación del Cliente. Personas Humanas (Resol. 28/2011 art. 12)</t>
  </si>
  <si>
    <t>Identificación del Cliente. Personas Jurídicas (Resol. 28/2011 art. 13)</t>
  </si>
  <si>
    <t>Identificación del Cliente. Organismos Públicos (Resol. 28/2011 art. 14)</t>
  </si>
  <si>
    <t>Compraventa de oro, plata, joyas o antigüedades (Resol. 70/2011 art. 5)</t>
  </si>
  <si>
    <t>Obras de Arte (Resol. 70/2011 art. 5)</t>
  </si>
  <si>
    <t>Juegos de azar</t>
  </si>
  <si>
    <t>Juegos de Azar - Informar SRM (Resol. 70/2011 art. 7)</t>
  </si>
  <si>
    <t>Juegos de Azar. Apostadores. Cobranza de premios (Resol. 199/2011 art. 2 inc. b)</t>
  </si>
  <si>
    <t>Remesadoras de fondos</t>
  </si>
  <si>
    <t>Remesadoras de fondos - Informar SRM (Resol. 70/2011 art. 6)</t>
  </si>
  <si>
    <t>Remesadoras de fondos. Cliente habitual/ocasional (Resol. 66/2012 art. 2 inc. b)</t>
  </si>
  <si>
    <t>Registro de Propiedad Inmueble</t>
  </si>
  <si>
    <t>Usufructo vitalicio (Resol. 70/2011 art. 12)</t>
  </si>
  <si>
    <t>Compraventa de inmuebles (Resol. 70/2011 art. 12)</t>
  </si>
  <si>
    <t>Otros registros</t>
  </si>
  <si>
    <t>Registro Embarcaciones. Perfil cliente (Resol. 17/2012 art. 11)</t>
  </si>
  <si>
    <t>Compraventa Yates. Perfil cliente (Resol. 18/2012 art. 11 inc. b)</t>
  </si>
  <si>
    <t>Compraventa Aeronaves. Perfil cliente (Resol. 22/2012 art. 11 inc. b)</t>
  </si>
  <si>
    <t>Registro Aeronaves. Perfil cliente (Resol. 23/2012 art. 11)</t>
  </si>
  <si>
    <t>Clubes de fútbol</t>
  </si>
  <si>
    <t>Prestamos recibidos clubes de Futbol (Resol. 70/2011 art. 15bis a)</t>
  </si>
  <si>
    <t>Prestamos recibidos AFA (Resol. 70/2011 art. 15bis b)</t>
  </si>
  <si>
    <t>AFA. Perfil cliente (Resol. 32/2012 art. 11 inc. b)</t>
  </si>
  <si>
    <t>Agentes y Corredores Inmobiliarios</t>
  </si>
  <si>
    <t>Perfil del cliente (Resol. 16/2012 art. 11 inc. b)</t>
  </si>
  <si>
    <t>Asociaciones Mutuales y Cooperativas</t>
  </si>
  <si>
    <t>Perfil del cliente / Aportes de Capital (Resol. 11/2012 art. 11 inc. b)</t>
  </si>
  <si>
    <t>Fiduciarios de fideicomisos</t>
  </si>
  <si>
    <t>Fideicomisos. Clientes habituales y ocasionales (Resol. 140/2012 art. 2 inc. b.iv)</t>
  </si>
  <si>
    <t>Seguros</t>
  </si>
  <si>
    <t>Sociedades de Productores Asesores de Seguros. Patrimonio Neto igual o superior (Resol. 28/2018 art. 40)</t>
  </si>
  <si>
    <t>Sociedades de Productores Asesores de Seguros. Facturación anual (Resol. 28/2018 art. 40)</t>
  </si>
  <si>
    <t>Sociedades de Productores Asesores de Seguros. Patrimonio Neto inferior (Resol. 28/2018 art. 41)</t>
  </si>
  <si>
    <t>MINISTERIO DE TRABAJO, EMPLEO Y SEGURIDAD SOCIAL</t>
  </si>
  <si>
    <t>CONSEJO NACIONAL DEL EMPLEO, LA PRODUCTIVIDAD Y EL SALARIO MÍNIMO, VITAL Y MÓVIL</t>
  </si>
  <si>
    <t>Salario Mínimo, Vital y Móvil</t>
  </si>
  <si>
    <t>Período</t>
  </si>
  <si>
    <t>Valor</t>
  </si>
  <si>
    <t>N° Resolución</t>
  </si>
  <si>
    <t>Variación %</t>
  </si>
  <si>
    <t>Fuente</t>
  </si>
  <si>
    <t>12-2020</t>
  </si>
  <si>
    <t>4/2020</t>
  </si>
  <si>
    <t>https://www.boletinoficial.gob.ar/detalleAviso/primera/236294/20201020</t>
  </si>
  <si>
    <t>1-2021</t>
  </si>
  <si>
    <t>2-2021</t>
  </si>
  <si>
    <t>3-2021</t>
  </si>
  <si>
    <t>4-2021</t>
  </si>
  <si>
    <t>5/2021</t>
  </si>
  <si>
    <t>https://www.boletinoficial.gob.ar/detalleAviso/primera/244007/20210506</t>
  </si>
  <si>
    <t>5-2021</t>
  </si>
  <si>
    <t>6-2021</t>
  </si>
  <si>
    <t>7-2021</t>
  </si>
  <si>
    <t>6/2021</t>
  </si>
  <si>
    <t>https://www.boletinoficial.gob.ar/detalleAviso/primera/246611/20210707</t>
  </si>
  <si>
    <t>8-2021</t>
  </si>
  <si>
    <t>9-2021</t>
  </si>
  <si>
    <t>11/2021</t>
  </si>
  <si>
    <t>https://www.boletinoficial.gob.ar/detalleAviso/primera/250068/20210927</t>
  </si>
  <si>
    <t>10-2021</t>
  </si>
  <si>
    <t>11-2021</t>
  </si>
  <si>
    <t>12-2021</t>
  </si>
  <si>
    <t>1-2022</t>
  </si>
  <si>
    <t>2-2022</t>
  </si>
  <si>
    <t>3-2022</t>
  </si>
  <si>
    <t>4-2022</t>
  </si>
  <si>
    <t>4/2022</t>
  </si>
  <si>
    <t>https://www.boletinoficial.gob.ar/detalleAviso/primera/259783/20220325</t>
  </si>
  <si>
    <t>5-2022</t>
  </si>
  <si>
    <t>6-2022</t>
  </si>
  <si>
    <t>6/2022</t>
  </si>
  <si>
    <t>https://www.boletinoficial.gob.ar/detalleAviso/primera/262249/20220511</t>
  </si>
  <si>
    <t>7-2022</t>
  </si>
  <si>
    <t>8-2022</t>
  </si>
  <si>
    <t>9-2022</t>
  </si>
  <si>
    <t>11/2022</t>
  </si>
  <si>
    <t>https://www.boletinoficial.gob.ar/detalleAviso/primera/270290/20220826</t>
  </si>
  <si>
    <t>10-2022</t>
  </si>
  <si>
    <t>11-2022</t>
  </si>
  <si>
    <t>12-2022</t>
  </si>
  <si>
    <t>15/2022</t>
  </si>
  <si>
    <t>https://www.boletinoficial.gob.ar/detalleAviso/primera/276681/20221129</t>
  </si>
  <si>
    <t>1-2023</t>
  </si>
  <si>
    <t>2-2023</t>
  </si>
  <si>
    <t>3-2023</t>
  </si>
  <si>
    <t>4-2023</t>
  </si>
  <si>
    <t>5/2023</t>
  </si>
  <si>
    <t>https://www.boletinoficial.gob.ar/detalleAviso/primera/283397/20230328</t>
  </si>
  <si>
    <t>5-2023</t>
  </si>
  <si>
    <t>6-2023</t>
  </si>
  <si>
    <t>7-2023</t>
  </si>
  <si>
    <t>10/2023</t>
  </si>
  <si>
    <t>https://www.boletinoficial.gob.ar/detalleAviso/primera/290389/20230717</t>
  </si>
  <si>
    <t>8-2023</t>
  </si>
  <si>
    <t>9-2023</t>
  </si>
  <si>
    <t>10-2023</t>
  </si>
  <si>
    <t>15/2023</t>
  </si>
  <si>
    <t>https://www.boletinoficial.gob.ar/detalleAviso/primera/295159/20230929</t>
  </si>
  <si>
    <t>11-2023</t>
  </si>
  <si>
    <t>12-2023</t>
  </si>
  <si>
    <t>Salario Mínimo, Vital y Móvil: al fijado por el Consejo Nacional del Empleo, la Productividad y el Salario Mínimo, Vital y Móvil, vigente al 31 de diciembre del año calendario anterior y al 30 de junio del año calendario corriente, según corresponda</t>
  </si>
  <si>
    <t>1-2024</t>
  </si>
  <si>
    <t>2-2024</t>
  </si>
  <si>
    <t>3-2024</t>
  </si>
  <si>
    <t>4-2024</t>
  </si>
  <si>
    <t>5-2024</t>
  </si>
  <si>
    <t>6-2024</t>
  </si>
  <si>
    <t>Nuevos umbrales (Resol. 84/2023) en SMVM</t>
  </si>
  <si>
    <t>Resolución</t>
  </si>
  <si>
    <t>SMVM</t>
  </si>
  <si>
    <t>Valor Fijo</t>
  </si>
  <si>
    <t>SMVM 12-2023</t>
  </si>
  <si>
    <t>SMVM 06-2023</t>
  </si>
  <si>
    <t>Umbrales en pesos según Resolución</t>
  </si>
  <si>
    <t>Resolución 50/2022</t>
  </si>
  <si>
    <t>Resolución 84/2023</t>
  </si>
  <si>
    <r>
      <t xml:space="preserve">Resolución 84/2023 </t>
    </r>
    <r>
      <rPr>
        <b/>
        <sz val="7.7"/>
        <color theme="0"/>
        <rFont val="Calibri"/>
        <family val="2"/>
      </rPr>
      <t>1</t>
    </r>
  </si>
  <si>
    <r>
      <t xml:space="preserve">Resolución 84/2023 </t>
    </r>
    <r>
      <rPr>
        <b/>
        <sz val="7.7"/>
        <color theme="0"/>
        <rFont val="Calibri"/>
        <family val="2"/>
      </rPr>
      <t>2</t>
    </r>
  </si>
  <si>
    <t>SECTOR:</t>
  </si>
  <si>
    <t>DESCRIPCIÓN</t>
  </si>
  <si>
    <t>UMBRALES EN SMVM</t>
  </si>
  <si>
    <t>UMBRALES EN PESOS</t>
  </si>
  <si>
    <t>MES Y AÑO A SELECCIONAR</t>
  </si>
  <si>
    <t>RESOLUCIÓN UIF</t>
  </si>
  <si>
    <t>CALCULADOR DE UMBRALES UIF</t>
  </si>
  <si>
    <t xml:space="preserve">El calculador aplicará automáticamente la Resolución correspondiente y le dará como resultado el umbral en pesos para cada sector. </t>
  </si>
  <si>
    <t>Seleccione el período (mes y año) en la celda "G-9" resaltada en amarillo.</t>
  </si>
  <si>
    <t>Automotores</t>
  </si>
  <si>
    <t>Resolución 51/2022</t>
  </si>
  <si>
    <t>a partir del 13/04/2022 hasta el 17/06/2022</t>
  </si>
  <si>
    <t>a partir del 18/07/2022 hasta el 15/01/2023</t>
  </si>
  <si>
    <t>a partir del 16/01/2023 hasta el 16/07/2023</t>
  </si>
  <si>
    <t>Vigencia</t>
  </si>
  <si>
    <t>a partir del 17/07/2023  hasta el 11/01/2024</t>
  </si>
  <si>
    <t xml:space="preserve">Contadores Públicos 
</t>
  </si>
  <si>
    <t>No Vigente</t>
  </si>
  <si>
    <t>Vigente</t>
  </si>
  <si>
    <t>F9</t>
  </si>
  <si>
    <t>Resolución 65/2011 (Modificada por la Resolución 84/2023)</t>
  </si>
  <si>
    <t>Resolución 42/2024</t>
  </si>
  <si>
    <t>a partir del 12/01/2024 hasta el 14/05/2024</t>
  </si>
  <si>
    <t>Resolución 51/2022 - Perfil Cliente. Automotores (Resol. 127/2012 art. 16)</t>
  </si>
  <si>
    <t>Resolución 71/2024 - Perfil Cliente. Automotores (Resol. 127/2012 art. 16)</t>
  </si>
  <si>
    <r>
      <rPr>
        <sz val="18"/>
        <rFont val="Calibri Light"/>
        <family val="2"/>
      </rPr>
      <t>Resolución 65/2011 -</t>
    </r>
    <r>
      <rPr>
        <sz val="18"/>
        <rFont val="Calibri Light"/>
        <family val="2"/>
        <scheme val="major"/>
      </rPr>
      <t xml:space="preserve"> ( art. 2.e. B-i ) - Vigencia a partir de Ejercicios Iniciados al 01/01/2011</t>
    </r>
  </si>
  <si>
    <r>
      <rPr>
        <sz val="18"/>
        <rFont val="Calibri Light"/>
        <family val="2"/>
      </rPr>
      <t>Resolución 42/2024 -</t>
    </r>
    <r>
      <rPr>
        <sz val="18"/>
        <rFont val="Calibri Light"/>
        <family val="2"/>
        <scheme val="major"/>
      </rPr>
      <t xml:space="preserve"> ( art. 2 inc. A, a-II )  - Vigencia a partir de Ejercicios Iniciados al 01/01/2024</t>
    </r>
  </si>
  <si>
    <r>
      <rPr>
        <sz val="18"/>
        <rFont val="Calibri Light"/>
        <family val="2"/>
      </rPr>
      <t>Resolución 42/2024 -</t>
    </r>
    <r>
      <rPr>
        <sz val="18"/>
        <rFont val="Calibri Light"/>
        <family val="2"/>
        <scheme val="major"/>
      </rPr>
      <t xml:space="preserve"> ( art. 2 inc. A, a-I,i) - Vigencia a partir del 19/03/2024</t>
    </r>
  </si>
  <si>
    <r>
      <rPr>
        <sz val="18"/>
        <rFont val="Calibri Light"/>
        <family val="2"/>
      </rPr>
      <t>Resolución 42/2024 -</t>
    </r>
    <r>
      <rPr>
        <sz val="18"/>
        <rFont val="Calibri Light"/>
        <family val="2"/>
        <scheme val="major"/>
      </rPr>
      <t xml:space="preserve"> ( art. 2 inc. A, a-I,ii)  - Vigencia a partir del 19/03/2024</t>
    </r>
  </si>
  <si>
    <r>
      <rPr>
        <sz val="18"/>
        <rFont val="Calibri Light"/>
        <family val="2"/>
      </rPr>
      <t>Resolución 42/2024 -</t>
    </r>
    <r>
      <rPr>
        <sz val="18"/>
        <rFont val="Calibri Light"/>
        <family val="2"/>
        <scheme val="major"/>
      </rPr>
      <t xml:space="preserve"> ( art. 2 inc. A, a-I,iii)  - Vigencia a partir del 19/03/2024</t>
    </r>
  </si>
  <si>
    <t>7-2024</t>
  </si>
  <si>
    <t>8-2024</t>
  </si>
  <si>
    <t>09-2024</t>
  </si>
  <si>
    <t>10-2024</t>
  </si>
  <si>
    <t>11-2024</t>
  </si>
  <si>
    <t>12-2024</t>
  </si>
  <si>
    <r>
      <t xml:space="preserve">Resolución 84/2023 </t>
    </r>
    <r>
      <rPr>
        <b/>
        <sz val="7.7"/>
        <color theme="0"/>
        <rFont val="Calibri"/>
        <family val="2"/>
      </rPr>
      <t>3</t>
    </r>
    <r>
      <rPr>
        <sz val="11"/>
        <color theme="1"/>
        <rFont val="Calibri"/>
        <family val="2"/>
        <scheme val="minor"/>
      </rPr>
      <t/>
    </r>
  </si>
  <si>
    <t>SMVM 06-2024</t>
  </si>
  <si>
    <t>a partir del 16/07/2024</t>
  </si>
  <si>
    <t>a partir del 15/05/2024 hasta el 15/07/2024</t>
  </si>
  <si>
    <r>
      <t xml:space="preserve">Resolución 84/2023 </t>
    </r>
    <r>
      <rPr>
        <b/>
        <sz val="7.7"/>
        <color theme="0"/>
        <rFont val="Calibri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</si>
</sst>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[$$-2C0A]\ * #,##0.00_-;\-[$$-2C0A]\ * #,##0.00_-;_-[$$-2C0A]\ 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herit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36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.7"/>
      <color theme="0"/>
      <name val="Calibri"/>
      <family val="2"/>
    </font>
    <font>
      <sz val="11"/>
      <color theme="1"/>
      <name val="Calibri Light"/>
      <family val="2"/>
      <scheme val="major"/>
    </font>
    <font>
      <b/>
      <sz val="48"/>
      <color rgb="FFC00000"/>
      <name val="Calibri"/>
      <family val="2"/>
      <scheme val="minor"/>
    </font>
    <font>
      <sz val="22"/>
      <name val="Calibri"/>
      <family val="2"/>
      <scheme val="minor"/>
    </font>
    <font>
      <b/>
      <sz val="14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  <font>
      <sz val="11"/>
      <color rgb="FFFF0000"/>
      <name val="Calibri"/>
      <family val="2"/>
      <scheme val="minor"/>
    </font>
    <font>
      <b/>
      <sz val="18"/>
      <color theme="1"/>
      <name val="Calibri Light"/>
      <family val="2"/>
      <scheme val="major"/>
    </font>
    <font>
      <sz val="18"/>
      <color theme="1"/>
      <name val="Calibri Light"/>
      <family val="2"/>
      <scheme val="major"/>
    </font>
    <font>
      <sz val="18"/>
      <color theme="1"/>
      <name val="Calibri"/>
      <family val="2"/>
      <scheme val="minor"/>
    </font>
    <font>
      <b/>
      <sz val="18"/>
      <color rgb="FFC00000"/>
      <name val="Calibri Light"/>
      <family val="2"/>
      <scheme val="major"/>
    </font>
    <font>
      <sz val="11"/>
      <color theme="2"/>
      <name val="Calibri"/>
      <family val="2"/>
      <scheme val="minor"/>
    </font>
    <font>
      <sz val="18"/>
      <name val="Calibri Light"/>
      <family val="2"/>
      <scheme val="major"/>
    </font>
    <font>
      <sz val="18"/>
      <name val="Calibri Light"/>
      <family val="2"/>
    </font>
    <font>
      <sz val="18"/>
      <name val="Calibri"/>
      <family val="2"/>
      <scheme val="minor"/>
    </font>
    <font>
      <b/>
      <sz val="18"/>
      <name val="Calibri Light"/>
      <family val="2"/>
      <scheme val="major"/>
    </font>
    <font>
      <b/>
      <sz val="11"/>
      <name val="Calibri"/>
      <family val="2"/>
      <scheme val="minor"/>
    </font>
    <font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46">
    <xf numFmtId="0" fontId="0" fillId="0" borderId="0" xfId="0"/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4" borderId="0" xfId="0" applyFont="1" applyFill="1"/>
    <xf numFmtId="0" fontId="0" fillId="4" borderId="0" xfId="0" applyFill="1"/>
    <xf numFmtId="0" fontId="7" fillId="4" borderId="0" xfId="0" applyFont="1" applyFill="1"/>
    <xf numFmtId="0" fontId="6" fillId="5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/>
    </xf>
    <xf numFmtId="164" fontId="0" fillId="4" borderId="1" xfId="0" applyNumberFormat="1" applyFill="1" applyBorder="1"/>
    <xf numFmtId="49" fontId="0" fillId="4" borderId="1" xfId="0" applyNumberFormat="1" applyFill="1" applyBorder="1" applyAlignment="1">
      <alignment horizontal="center"/>
    </xf>
    <xf numFmtId="9" fontId="8" fillId="4" borderId="1" xfId="2" applyFont="1" applyFill="1" applyBorder="1" applyAlignment="1">
      <alignment horizontal="center"/>
    </xf>
    <xf numFmtId="0" fontId="5" fillId="4" borderId="1" xfId="3" applyFill="1" applyBorder="1"/>
    <xf numFmtId="49" fontId="2" fillId="4" borderId="1" xfId="0" applyNumberFormat="1" applyFont="1" applyFill="1" applyBorder="1" applyAlignment="1">
      <alignment horizontal="center"/>
    </xf>
    <xf numFmtId="164" fontId="0" fillId="5" borderId="1" xfId="0" applyNumberFormat="1" applyFill="1" applyBorder="1"/>
    <xf numFmtId="49" fontId="0" fillId="5" borderId="1" xfId="0" applyNumberFormat="1" applyFill="1" applyBorder="1" applyAlignment="1">
      <alignment horizontal="center"/>
    </xf>
    <xf numFmtId="9" fontId="8" fillId="5" borderId="1" xfId="2" applyFont="1" applyFill="1" applyBorder="1" applyAlignment="1">
      <alignment horizontal="center"/>
    </xf>
    <xf numFmtId="0" fontId="5" fillId="5" borderId="1" xfId="3" applyFill="1" applyBorder="1"/>
    <xf numFmtId="164" fontId="0" fillId="4" borderId="0" xfId="0" applyNumberFormat="1" applyFill="1"/>
    <xf numFmtId="0" fontId="6" fillId="6" borderId="1" xfId="0" applyFont="1" applyFill="1" applyBorder="1" applyAlignment="1">
      <alignment horizontal="center" vertical="center" wrapText="1"/>
    </xf>
    <xf numFmtId="44" fontId="4" fillId="3" borderId="1" xfId="1" applyFont="1" applyFill="1" applyBorder="1" applyAlignment="1">
      <alignment horizontal="right" vertical="top" wrapText="1"/>
    </xf>
    <xf numFmtId="44" fontId="4" fillId="0" borderId="1" xfId="1" applyFont="1" applyBorder="1" applyAlignment="1">
      <alignment horizontal="right" vertical="top" wrapText="1"/>
    </xf>
    <xf numFmtId="49" fontId="2" fillId="7" borderId="1" xfId="0" applyNumberFormat="1" applyFont="1" applyFill="1" applyBorder="1" applyAlignment="1">
      <alignment horizontal="center"/>
    </xf>
    <xf numFmtId="14" fontId="2" fillId="8" borderId="1" xfId="0" applyNumberFormat="1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4" fontId="0" fillId="8" borderId="1" xfId="0" applyNumberFormat="1" applyFill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10" fillId="3" borderId="0" xfId="0" applyFont="1" applyFill="1" applyAlignment="1">
      <alignment vertical="center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44" fontId="0" fillId="0" borderId="0" xfId="0" applyNumberFormat="1"/>
    <xf numFmtId="0" fontId="13" fillId="3" borderId="0" xfId="0" applyFont="1" applyFill="1"/>
    <xf numFmtId="0" fontId="13" fillId="3" borderId="0" xfId="0" applyFont="1" applyFill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8" fillId="3" borderId="0" xfId="0" applyFont="1" applyFill="1" applyAlignment="1">
      <alignment horizontal="center"/>
    </xf>
    <xf numFmtId="0" fontId="17" fillId="3" borderId="24" xfId="0" applyFont="1" applyFill="1" applyBorder="1" applyAlignment="1">
      <alignment horizontal="left" vertical="center" wrapText="1"/>
    </xf>
    <xf numFmtId="0" fontId="17" fillId="3" borderId="20" xfId="0" applyFont="1" applyFill="1" applyBorder="1" applyAlignment="1">
      <alignment horizontal="center" vertical="center" wrapText="1"/>
    </xf>
    <xf numFmtId="44" fontId="17" fillId="3" borderId="20" xfId="1" applyFont="1" applyFill="1" applyBorder="1" applyAlignment="1" applyProtection="1">
      <alignment horizontal="center" vertical="center" wrapText="1"/>
    </xf>
    <xf numFmtId="0" fontId="17" fillId="3" borderId="25" xfId="0" applyFont="1" applyFill="1" applyBorder="1" applyAlignment="1">
      <alignment horizontal="left" vertical="center" wrapText="1"/>
    </xf>
    <xf numFmtId="0" fontId="17" fillId="3" borderId="21" xfId="0" applyFont="1" applyFill="1" applyBorder="1" applyAlignment="1">
      <alignment horizontal="center" vertical="center" wrapText="1"/>
    </xf>
    <xf numFmtId="44" fontId="17" fillId="3" borderId="21" xfId="1" applyFont="1" applyFill="1" applyBorder="1" applyAlignment="1" applyProtection="1">
      <alignment horizontal="center" vertical="center" wrapText="1"/>
    </xf>
    <xf numFmtId="0" fontId="17" fillId="3" borderId="26" xfId="0" applyFont="1" applyFill="1" applyBorder="1" applyAlignment="1">
      <alignment horizontal="left" vertical="center" wrapText="1"/>
    </xf>
    <xf numFmtId="0" fontId="17" fillId="3" borderId="22" xfId="0" applyFont="1" applyFill="1" applyBorder="1" applyAlignment="1">
      <alignment horizontal="center" vertical="center" wrapText="1"/>
    </xf>
    <xf numFmtId="44" fontId="17" fillId="3" borderId="22" xfId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44" fontId="4" fillId="2" borderId="1" xfId="1" applyFont="1" applyFill="1" applyBorder="1" applyAlignment="1">
      <alignment horizontal="right" vertical="top" wrapText="1"/>
    </xf>
    <xf numFmtId="44" fontId="0" fillId="7" borderId="1" xfId="0" applyNumberFormat="1" applyFill="1" applyBorder="1"/>
    <xf numFmtId="44" fontId="0" fillId="7" borderId="1" xfId="0" applyNumberFormat="1" applyFill="1" applyBorder="1" applyAlignment="1">
      <alignment horizontal="right"/>
    </xf>
    <xf numFmtId="0" fontId="19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center" vertical="center" wrapText="1"/>
    </xf>
    <xf numFmtId="44" fontId="20" fillId="0" borderId="20" xfId="1" applyFont="1" applyBorder="1" applyAlignment="1" applyProtection="1">
      <alignment horizontal="center" vertical="center" wrapText="1"/>
    </xf>
    <xf numFmtId="0" fontId="20" fillId="3" borderId="20" xfId="0" applyFont="1" applyFill="1" applyBorder="1" applyAlignment="1">
      <alignment horizontal="center" vertical="center" wrapText="1"/>
    </xf>
    <xf numFmtId="44" fontId="20" fillId="3" borderId="20" xfId="1" applyFont="1" applyFill="1" applyBorder="1" applyAlignment="1" applyProtection="1">
      <alignment horizontal="center" vertical="center" wrapText="1"/>
    </xf>
    <xf numFmtId="0" fontId="20" fillId="3" borderId="21" xfId="0" applyFont="1" applyFill="1" applyBorder="1" applyAlignment="1">
      <alignment horizontal="center" vertical="center" wrapText="1"/>
    </xf>
    <xf numFmtId="44" fontId="20" fillId="3" borderId="21" xfId="1" applyFont="1" applyFill="1" applyBorder="1" applyAlignment="1" applyProtection="1">
      <alignment horizontal="center" vertical="center" wrapText="1"/>
    </xf>
    <xf numFmtId="0" fontId="20" fillId="3" borderId="22" xfId="0" applyFont="1" applyFill="1" applyBorder="1" applyAlignment="1">
      <alignment horizontal="center" vertical="center" wrapText="1"/>
    </xf>
    <xf numFmtId="44" fontId="20" fillId="3" borderId="22" xfId="1" applyFont="1" applyFill="1" applyBorder="1" applyAlignment="1" applyProtection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44" fontId="20" fillId="0" borderId="21" xfId="1" applyFont="1" applyBorder="1" applyAlignment="1" applyProtection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44" fontId="20" fillId="0" borderId="22" xfId="1" applyFont="1" applyBorder="1" applyAlignment="1" applyProtection="1">
      <alignment horizontal="center" vertical="center" wrapText="1"/>
    </xf>
    <xf numFmtId="44" fontId="20" fillId="0" borderId="16" xfId="1" applyFont="1" applyBorder="1" applyAlignment="1" applyProtection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20" fillId="3" borderId="16" xfId="0" applyFont="1" applyFill="1" applyBorder="1" applyAlignment="1">
      <alignment horizontal="center" vertical="center" wrapText="1"/>
    </xf>
    <xf numFmtId="44" fontId="20" fillId="3" borderId="16" xfId="1" applyFont="1" applyFill="1" applyBorder="1" applyAlignment="1" applyProtection="1">
      <alignment horizontal="center" vertical="center" wrapText="1"/>
    </xf>
    <xf numFmtId="0" fontId="21" fillId="3" borderId="0" xfId="0" applyFont="1" applyFill="1"/>
    <xf numFmtId="0" fontId="19" fillId="2" borderId="19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14" fontId="20" fillId="0" borderId="16" xfId="0" applyNumberFormat="1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6" borderId="16" xfId="0" applyFont="1" applyFill="1" applyBorder="1" applyAlignment="1" applyProtection="1">
      <alignment horizontal="center" vertical="center" wrapText="1"/>
      <protection locked="0"/>
    </xf>
    <xf numFmtId="0" fontId="20" fillId="0" borderId="17" xfId="0" applyFont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horizontal="center"/>
    </xf>
    <xf numFmtId="0" fontId="23" fillId="3" borderId="0" xfId="0" applyFont="1" applyFill="1" applyAlignment="1">
      <alignment horizontal="center"/>
    </xf>
    <xf numFmtId="0" fontId="21" fillId="3" borderId="0" xfId="0" applyFont="1" applyFill="1" applyAlignment="1">
      <alignment horizontal="center"/>
    </xf>
    <xf numFmtId="0" fontId="24" fillId="0" borderId="5" xfId="0" applyFont="1" applyBorder="1" applyAlignment="1">
      <alignment horizontal="left" vertical="center" wrapText="1"/>
    </xf>
    <xf numFmtId="0" fontId="24" fillId="3" borderId="24" xfId="0" applyFont="1" applyFill="1" applyBorder="1" applyAlignment="1">
      <alignment horizontal="left" vertical="center" wrapText="1"/>
    </xf>
    <xf numFmtId="0" fontId="24" fillId="3" borderId="25" xfId="0" applyFont="1" applyFill="1" applyBorder="1" applyAlignment="1">
      <alignment horizontal="left" vertical="center" wrapText="1"/>
    </xf>
    <xf numFmtId="0" fontId="24" fillId="3" borderId="26" xfId="0" applyFont="1" applyFill="1" applyBorder="1" applyAlignment="1">
      <alignment horizontal="left" vertical="center" wrapText="1"/>
    </xf>
    <xf numFmtId="0" fontId="24" fillId="0" borderId="24" xfId="0" applyFont="1" applyBorder="1" applyAlignment="1">
      <alignment horizontal="left" vertical="center" wrapText="1"/>
    </xf>
    <xf numFmtId="0" fontId="24" fillId="0" borderId="25" xfId="0" applyFont="1" applyBorder="1" applyAlignment="1">
      <alignment horizontal="left" vertical="center" wrapText="1"/>
    </xf>
    <xf numFmtId="0" fontId="24" fillId="0" borderId="26" xfId="0" applyFont="1" applyBorder="1" applyAlignment="1">
      <alignment horizontal="left" vertical="center" wrapText="1"/>
    </xf>
    <xf numFmtId="0" fontId="24" fillId="3" borderId="5" xfId="0" applyFont="1" applyFill="1" applyBorder="1" applyAlignment="1">
      <alignment horizontal="left" vertical="center" wrapText="1"/>
    </xf>
    <xf numFmtId="0" fontId="26" fillId="3" borderId="0" xfId="0" applyFont="1" applyFill="1"/>
    <xf numFmtId="0" fontId="27" fillId="2" borderId="16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4" fillId="9" borderId="8" xfId="0" applyFont="1" applyFill="1" applyBorder="1" applyAlignment="1">
      <alignment horizontal="center" vertical="center"/>
    </xf>
    <xf numFmtId="0" fontId="14" fillId="9" borderId="9" xfId="0" applyFont="1" applyFill="1" applyBorder="1" applyAlignment="1">
      <alignment horizontal="center" vertical="center"/>
    </xf>
    <xf numFmtId="0" fontId="14" fillId="9" borderId="10" xfId="0" applyFont="1" applyFill="1" applyBorder="1" applyAlignment="1">
      <alignment horizontal="center" vertical="center"/>
    </xf>
    <xf numFmtId="0" fontId="14" fillId="9" borderId="11" xfId="0" applyFont="1" applyFill="1" applyBorder="1" applyAlignment="1">
      <alignment horizontal="center" vertical="center"/>
    </xf>
    <xf numFmtId="0" fontId="14" fillId="9" borderId="0" xfId="0" applyFont="1" applyFill="1" applyAlignment="1">
      <alignment horizontal="center" vertical="center"/>
    </xf>
    <xf numFmtId="0" fontId="14" fillId="9" borderId="12" xfId="0" applyFont="1" applyFill="1" applyBorder="1" applyAlignment="1">
      <alignment horizontal="center" vertical="center"/>
    </xf>
    <xf numFmtId="0" fontId="14" fillId="9" borderId="13" xfId="0" applyFont="1" applyFill="1" applyBorder="1" applyAlignment="1">
      <alignment horizontal="center" vertical="center"/>
    </xf>
    <xf numFmtId="0" fontId="14" fillId="9" borderId="14" xfId="0" applyFont="1" applyFill="1" applyBorder="1" applyAlignment="1">
      <alignment horizontal="center" vertical="center"/>
    </xf>
    <xf numFmtId="0" fontId="14" fillId="9" borderId="15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5" fillId="0" borderId="13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43" fontId="0" fillId="2" borderId="2" xfId="4" applyFont="1" applyFill="1" applyBorder="1" applyAlignment="1">
      <alignment horizontal="center" vertical="center" wrapText="1"/>
    </xf>
    <xf numFmtId="43" fontId="0" fillId="2" borderId="3" xfId="4" applyFont="1" applyFill="1" applyBorder="1" applyAlignment="1">
      <alignment horizontal="center" vertical="center" wrapText="1"/>
    </xf>
    <xf numFmtId="43" fontId="0" fillId="2" borderId="4" xfId="4" applyFont="1" applyFill="1" applyBorder="1" applyAlignment="1">
      <alignment horizontal="center" vertical="center" wrapText="1"/>
    </xf>
    <xf numFmtId="43" fontId="0" fillId="7" borderId="2" xfId="4" applyFont="1" applyFill="1" applyBorder="1" applyAlignment="1">
      <alignment horizontal="center" vertical="center"/>
    </xf>
    <xf numFmtId="43" fontId="0" fillId="7" borderId="3" xfId="4" applyFont="1" applyFill="1" applyBorder="1" applyAlignment="1">
      <alignment horizontal="center" vertical="center"/>
    </xf>
    <xf numFmtId="43" fontId="0" fillId="7" borderId="4" xfId="4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center" vertical="center" wrapText="1"/>
    </xf>
    <xf numFmtId="49" fontId="28" fillId="10" borderId="1" xfId="0" applyNumberFormat="1" applyFont="1" applyFill="1" applyBorder="1" applyAlignment="1">
      <alignment horizontal="center"/>
    </xf>
    <xf numFmtId="43" fontId="4" fillId="3" borderId="1" xfId="1" applyNumberFormat="1" applyFont="1" applyFill="1" applyBorder="1" applyAlignment="1">
      <alignment horizontal="right" vertical="top" wrapText="1"/>
    </xf>
    <xf numFmtId="0" fontId="29" fillId="3" borderId="0" xfId="0" applyFont="1" applyFill="1" applyAlignment="1">
      <alignment horizontal="center"/>
    </xf>
  </cellXfs>
  <cellStyles count="5">
    <cellStyle name="Comma" xfId="4" builtinId="3"/>
    <cellStyle name="Currency" xfId="1" builtinId="4"/>
    <cellStyle name="Hyperlink 2" xfId="3" xr:uid="{00000000-0005-0000-0000-000000000000}"/>
    <cellStyle name="Normal" xfId="0" builtinId="0"/>
    <cellStyle name="Percent 2" xfId="2" xr:uid="{00000000-0005-0000-0000-000004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66985</xdr:colOff>
      <xdr:row>7</xdr:row>
      <xdr:rowOff>120458</xdr:rowOff>
    </xdr:from>
    <xdr:to>
      <xdr:col>4</xdr:col>
      <xdr:colOff>3276600</xdr:colOff>
      <xdr:row>8</xdr:row>
      <xdr:rowOff>594143</xdr:rowOff>
    </xdr:to>
    <xdr:pic>
      <xdr:nvPicPr>
        <xdr:cNvPr id="4" name="Picture 3" descr="Home | Consejo">
          <a:extLst>
            <a:ext uri="{FF2B5EF4-FFF2-40B4-BE49-F238E27FC236}">
              <a16:creationId xmlns:a16="http://schemas.microsoft.com/office/drawing/2014/main" id="{8677AD2F-B522-8EED-AD2F-968765794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585" y="2749358"/>
          <a:ext cx="3209615" cy="108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1631950</xdr:colOff>
      <xdr:row>55</xdr:row>
      <xdr:rowOff>160565</xdr:rowOff>
    </xdr:to>
    <xdr:sp macro="" textlink="">
      <xdr:nvSpPr>
        <xdr:cNvPr id="1025" name="AutoShape 1" descr="Primero La Gente">
          <a:extLst>
            <a:ext uri="{FF2B5EF4-FFF2-40B4-BE49-F238E27FC236}">
              <a16:creationId xmlns:a16="http://schemas.microsoft.com/office/drawing/2014/main" id="{ADD4140F-A7A1-84F5-25A1-BBFD56E6239F}"/>
            </a:ext>
          </a:extLst>
        </xdr:cNvPr>
        <xdr:cNvSpPr>
          <a:spLocks noChangeAspect="1" noChangeArrowheads="1"/>
        </xdr:cNvSpPr>
      </xdr:nvSpPr>
      <xdr:spPr bwMode="auto">
        <a:xfrm>
          <a:off x="0" y="85242400"/>
          <a:ext cx="1631950" cy="81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55</xdr:row>
      <xdr:rowOff>0</xdr:rowOff>
    </xdr:from>
    <xdr:ext cx="1631950" cy="160565"/>
    <xdr:sp macro="" textlink="">
      <xdr:nvSpPr>
        <xdr:cNvPr id="3" name="AutoShape 1" descr="Primero La Gente">
          <a:extLst>
            <a:ext uri="{FF2B5EF4-FFF2-40B4-BE49-F238E27FC236}">
              <a16:creationId xmlns:a16="http://schemas.microsoft.com/office/drawing/2014/main" id="{4580B260-0E7E-4BF6-BBDF-B8563AA4C889}"/>
            </a:ext>
          </a:extLst>
        </xdr:cNvPr>
        <xdr:cNvSpPr>
          <a:spLocks noChangeAspect="1" noChangeArrowheads="1"/>
        </xdr:cNvSpPr>
      </xdr:nvSpPr>
      <xdr:spPr bwMode="auto">
        <a:xfrm>
          <a:off x="4974167" y="11303000"/>
          <a:ext cx="1631950" cy="160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56</xdr:row>
      <xdr:rowOff>0</xdr:rowOff>
    </xdr:from>
    <xdr:ext cx="1631950" cy="160565"/>
    <xdr:sp macro="" textlink="">
      <xdr:nvSpPr>
        <xdr:cNvPr id="5" name="AutoShape 1" descr="Primero La Gente">
          <a:extLst>
            <a:ext uri="{FF2B5EF4-FFF2-40B4-BE49-F238E27FC236}">
              <a16:creationId xmlns:a16="http://schemas.microsoft.com/office/drawing/2014/main" id="{5CB71037-8C97-4239-8A67-707EF0DA4B10}"/>
            </a:ext>
          </a:extLst>
        </xdr:cNvPr>
        <xdr:cNvSpPr>
          <a:spLocks noChangeAspect="1" noChangeArrowheads="1"/>
        </xdr:cNvSpPr>
      </xdr:nvSpPr>
      <xdr:spPr bwMode="auto">
        <a:xfrm>
          <a:off x="4974167" y="11303000"/>
          <a:ext cx="1631950" cy="160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56</xdr:row>
      <xdr:rowOff>0</xdr:rowOff>
    </xdr:from>
    <xdr:ext cx="1631950" cy="160565"/>
    <xdr:sp macro="" textlink="">
      <xdr:nvSpPr>
        <xdr:cNvPr id="6" name="AutoShape 1" descr="Primero La Gente">
          <a:extLst>
            <a:ext uri="{FF2B5EF4-FFF2-40B4-BE49-F238E27FC236}">
              <a16:creationId xmlns:a16="http://schemas.microsoft.com/office/drawing/2014/main" id="{590181B4-3D4F-4FF0-BE61-CF657BE8F738}"/>
            </a:ext>
          </a:extLst>
        </xdr:cNvPr>
        <xdr:cNvSpPr>
          <a:spLocks noChangeAspect="1" noChangeArrowheads="1"/>
        </xdr:cNvSpPr>
      </xdr:nvSpPr>
      <xdr:spPr bwMode="auto">
        <a:xfrm>
          <a:off x="4974167" y="11303000"/>
          <a:ext cx="1631950" cy="160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57</xdr:row>
      <xdr:rowOff>0</xdr:rowOff>
    </xdr:from>
    <xdr:ext cx="1631950" cy="160565"/>
    <xdr:sp macro="" textlink="">
      <xdr:nvSpPr>
        <xdr:cNvPr id="7" name="AutoShape 1" descr="Primero La Gente">
          <a:extLst>
            <a:ext uri="{FF2B5EF4-FFF2-40B4-BE49-F238E27FC236}">
              <a16:creationId xmlns:a16="http://schemas.microsoft.com/office/drawing/2014/main" id="{1B8C9138-E6D0-466C-8401-865DFA388379}"/>
            </a:ext>
          </a:extLst>
        </xdr:cNvPr>
        <xdr:cNvSpPr>
          <a:spLocks noChangeAspect="1" noChangeArrowheads="1"/>
        </xdr:cNvSpPr>
      </xdr:nvSpPr>
      <xdr:spPr bwMode="auto">
        <a:xfrm>
          <a:off x="4974167" y="11303000"/>
          <a:ext cx="1631950" cy="160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42</xdr:row>
      <xdr:rowOff>0</xdr:rowOff>
    </xdr:from>
    <xdr:to>
      <xdr:col>1</xdr:col>
      <xdr:colOff>1631950</xdr:colOff>
      <xdr:row>1048576</xdr:row>
      <xdr:rowOff>158750</xdr:rowOff>
    </xdr:to>
    <xdr:sp macro="" textlink="">
      <xdr:nvSpPr>
        <xdr:cNvPr id="2" name="AutoShape 1" descr="Primero La Gente">
          <a:extLst>
            <a:ext uri="{FF2B5EF4-FFF2-40B4-BE49-F238E27FC236}">
              <a16:creationId xmlns:a16="http://schemas.microsoft.com/office/drawing/2014/main" id="{445AF4D6-2E90-415B-8B20-4BA9B273CD35}"/>
            </a:ext>
          </a:extLst>
        </xdr:cNvPr>
        <xdr:cNvSpPr>
          <a:spLocks noChangeAspect="1" noChangeArrowheads="1"/>
        </xdr:cNvSpPr>
      </xdr:nvSpPr>
      <xdr:spPr bwMode="auto">
        <a:xfrm>
          <a:off x="3086100" y="8108950"/>
          <a:ext cx="1631950" cy="81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boletinoficial.gob.ar/detalleAviso/primera/250068/20210927" TargetMode="External"/><Relationship Id="rId18" Type="http://schemas.openxmlformats.org/officeDocument/2006/relationships/hyperlink" Target="https://www.boletinoficial.gob.ar/detalleAviso/primera/250068/20210927" TargetMode="External"/><Relationship Id="rId26" Type="http://schemas.openxmlformats.org/officeDocument/2006/relationships/hyperlink" Target="https://www.boletinoficial.gob.ar/detalleAviso/primera/270290/20220826" TargetMode="External"/><Relationship Id="rId3" Type="http://schemas.openxmlformats.org/officeDocument/2006/relationships/hyperlink" Target="https://www.boletinoficial.gob.ar/detalleAviso/primera/283397/20230328" TargetMode="External"/><Relationship Id="rId21" Type="http://schemas.openxmlformats.org/officeDocument/2006/relationships/hyperlink" Target="https://www.boletinoficial.gob.ar/detalleAviso/primera/262249/20220511" TargetMode="External"/><Relationship Id="rId34" Type="http://schemas.openxmlformats.org/officeDocument/2006/relationships/hyperlink" Target="https://www.boletinoficial.gob.ar/detalleAviso/primera/295159/20230929" TargetMode="External"/><Relationship Id="rId7" Type="http://schemas.openxmlformats.org/officeDocument/2006/relationships/hyperlink" Target="https://www.boletinoficial.gob.ar/detalleAviso/primera/236294/20201020" TargetMode="External"/><Relationship Id="rId12" Type="http://schemas.openxmlformats.org/officeDocument/2006/relationships/hyperlink" Target="https://www.boletinoficial.gob.ar/detalleAviso/primera/250068/20210927" TargetMode="External"/><Relationship Id="rId17" Type="http://schemas.openxmlformats.org/officeDocument/2006/relationships/hyperlink" Target="https://www.boletinoficial.gob.ar/detalleAviso/primera/250068/20210927" TargetMode="External"/><Relationship Id="rId25" Type="http://schemas.openxmlformats.org/officeDocument/2006/relationships/hyperlink" Target="https://www.boletinoficial.gob.ar/detalleAviso/primera/270290/20220826" TargetMode="External"/><Relationship Id="rId33" Type="http://schemas.openxmlformats.org/officeDocument/2006/relationships/hyperlink" Target="https://www.boletinoficial.gob.ar/detalleAviso/primera/295159/20230929" TargetMode="External"/><Relationship Id="rId2" Type="http://schemas.openxmlformats.org/officeDocument/2006/relationships/hyperlink" Target="https://www.boletinoficial.gob.ar/detalleAviso/primera/283397/20230328" TargetMode="External"/><Relationship Id="rId16" Type="http://schemas.openxmlformats.org/officeDocument/2006/relationships/hyperlink" Target="https://www.boletinoficial.gob.ar/detalleAviso/primera/250068/20210927" TargetMode="External"/><Relationship Id="rId20" Type="http://schemas.openxmlformats.org/officeDocument/2006/relationships/hyperlink" Target="https://www.boletinoficial.gob.ar/detalleAviso/primera/259783/20220325" TargetMode="External"/><Relationship Id="rId29" Type="http://schemas.openxmlformats.org/officeDocument/2006/relationships/hyperlink" Target="https://www.boletinoficial.gob.ar/detalleAviso/primera/276681/20221129" TargetMode="External"/><Relationship Id="rId1" Type="http://schemas.openxmlformats.org/officeDocument/2006/relationships/hyperlink" Target="https://www.boletinoficial.gob.ar/detalleAviso/primera/283397/20230328" TargetMode="External"/><Relationship Id="rId6" Type="http://schemas.openxmlformats.org/officeDocument/2006/relationships/hyperlink" Target="https://www.boletinoficial.gob.ar/detalleAviso/primera/236294/20201020" TargetMode="External"/><Relationship Id="rId11" Type="http://schemas.openxmlformats.org/officeDocument/2006/relationships/hyperlink" Target="https://www.boletinoficial.gob.ar/detalleAviso/primera/246611/20210707" TargetMode="External"/><Relationship Id="rId24" Type="http://schemas.openxmlformats.org/officeDocument/2006/relationships/hyperlink" Target="https://www.boletinoficial.gob.ar/detalleAviso/primera/270290/20220826" TargetMode="External"/><Relationship Id="rId32" Type="http://schemas.openxmlformats.org/officeDocument/2006/relationships/hyperlink" Target="https://www.boletinoficial.gob.ar/detalleAviso/primera/290389/20230717" TargetMode="External"/><Relationship Id="rId5" Type="http://schemas.openxmlformats.org/officeDocument/2006/relationships/hyperlink" Target="https://www.boletinoficial.gob.ar/detalleAviso/primera/236294/20201020" TargetMode="External"/><Relationship Id="rId15" Type="http://schemas.openxmlformats.org/officeDocument/2006/relationships/hyperlink" Target="https://www.boletinoficial.gob.ar/detalleAviso/primera/250068/20210927" TargetMode="External"/><Relationship Id="rId23" Type="http://schemas.openxmlformats.org/officeDocument/2006/relationships/hyperlink" Target="https://www.boletinoficial.gob.ar/detalleAviso/primera/262249/20220511" TargetMode="External"/><Relationship Id="rId28" Type="http://schemas.openxmlformats.org/officeDocument/2006/relationships/hyperlink" Target="https://www.boletinoficial.gob.ar/detalleAviso/primera/276681/20221129" TargetMode="External"/><Relationship Id="rId36" Type="http://schemas.openxmlformats.org/officeDocument/2006/relationships/printerSettings" Target="../printerSettings/printerSettings3.bin"/><Relationship Id="rId10" Type="http://schemas.openxmlformats.org/officeDocument/2006/relationships/hyperlink" Target="https://www.boletinoficial.gob.ar/detalleAviso/primera/246611/20210707" TargetMode="External"/><Relationship Id="rId19" Type="http://schemas.openxmlformats.org/officeDocument/2006/relationships/hyperlink" Target="https://www.boletinoficial.gob.ar/detalleAviso/primera/259783/20220325" TargetMode="External"/><Relationship Id="rId31" Type="http://schemas.openxmlformats.org/officeDocument/2006/relationships/hyperlink" Target="https://www.boletinoficial.gob.ar/detalleAviso/primera/290389/20230717" TargetMode="External"/><Relationship Id="rId4" Type="http://schemas.openxmlformats.org/officeDocument/2006/relationships/hyperlink" Target="https://www.boletinoficial.gob.ar/detalleAviso/primera/236294/20201020" TargetMode="External"/><Relationship Id="rId9" Type="http://schemas.openxmlformats.org/officeDocument/2006/relationships/hyperlink" Target="https://www.boletinoficial.gob.ar/detalleAviso/primera/244007/20210506" TargetMode="External"/><Relationship Id="rId14" Type="http://schemas.openxmlformats.org/officeDocument/2006/relationships/hyperlink" Target="https://www.boletinoficial.gob.ar/detalleAviso/primera/250068/20210927" TargetMode="External"/><Relationship Id="rId22" Type="http://schemas.openxmlformats.org/officeDocument/2006/relationships/hyperlink" Target="https://www.boletinoficial.gob.ar/detalleAviso/primera/262249/20220511" TargetMode="External"/><Relationship Id="rId27" Type="http://schemas.openxmlformats.org/officeDocument/2006/relationships/hyperlink" Target="https://www.boletinoficial.gob.ar/detalleAviso/primera/276681/20221129" TargetMode="External"/><Relationship Id="rId30" Type="http://schemas.openxmlformats.org/officeDocument/2006/relationships/hyperlink" Target="https://www.boletinoficial.gob.ar/detalleAviso/primera/276681/20221129" TargetMode="External"/><Relationship Id="rId35" Type="http://schemas.openxmlformats.org/officeDocument/2006/relationships/hyperlink" Target="https://www.boletinoficial.gob.ar/detalleAviso/primera/295159/20230929" TargetMode="External"/><Relationship Id="rId8" Type="http://schemas.openxmlformats.org/officeDocument/2006/relationships/hyperlink" Target="https://www.boletinoficial.gob.ar/detalleAviso/primera/244007/202105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XFD64"/>
  <sheetViews>
    <sheetView showGridLines="0" tabSelected="1" zoomScale="40" zoomScaleNormal="40" workbookViewId="0">
      <pane xSplit="5" ySplit="11" topLeftCell="F17" activePane="bottomRight" state="frozen"/>
      <selection activeCell="D1" sqref="D1"/>
      <selection pane="topRight" activeCell="F1" sqref="F1"/>
      <selection pane="bottomLeft" activeCell="D12" sqref="D12"/>
      <selection pane="bottomRight" activeCell="H9" sqref="H9"/>
    </sheetView>
  </sheetViews>
  <sheetFormatPr defaultColWidth="0" defaultRowHeight="15" zeroHeight="1" x14ac:dyDescent="0.25"/>
  <cols>
    <col min="1" max="2" width="72.5703125" hidden="1" customWidth="1"/>
    <col min="3" max="3" width="22.42578125" hidden="1" customWidth="1"/>
    <col min="4" max="4" width="3.42578125" customWidth="1"/>
    <col min="5" max="5" width="50.5703125" style="42" customWidth="1"/>
    <col min="6" max="6" width="132" style="42" customWidth="1"/>
    <col min="7" max="7" width="31.5703125" style="43" customWidth="1"/>
    <col min="8" max="8" width="46.5703125" style="43" customWidth="1"/>
    <col min="9" max="9" width="4.28515625" style="3" customWidth="1"/>
    <col min="10" max="10" width="63.28515625" hidden="1"/>
    <col min="11" max="11" width="11.5703125" hidden="1"/>
    <col min="12" max="16383" width="10.42578125" hidden="1"/>
    <col min="16384" max="16384" width="10" hidden="1" customWidth="1"/>
  </cols>
  <sheetData>
    <row r="1" spans="3:11" ht="15.75" thickBot="1" x14ac:dyDescent="0.3">
      <c r="D1" s="32"/>
      <c r="E1" s="32"/>
      <c r="F1" s="32"/>
      <c r="G1" s="33"/>
      <c r="H1" s="33"/>
      <c r="I1" s="33"/>
    </row>
    <row r="2" spans="3:11" ht="14.45" customHeight="1" x14ac:dyDescent="0.25">
      <c r="D2" s="32"/>
      <c r="E2" s="108" t="s">
        <v>143</v>
      </c>
      <c r="F2" s="109"/>
      <c r="G2" s="109"/>
      <c r="H2" s="110"/>
      <c r="I2" s="34"/>
    </row>
    <row r="3" spans="3:11" ht="25.5" customHeight="1" x14ac:dyDescent="0.25">
      <c r="C3" s="34"/>
      <c r="D3" s="32"/>
      <c r="E3" s="111"/>
      <c r="F3" s="112"/>
      <c r="G3" s="112"/>
      <c r="H3" s="113"/>
      <c r="I3" s="34"/>
    </row>
    <row r="4" spans="3:11" ht="14.45" customHeight="1" thickBot="1" x14ac:dyDescent="0.3">
      <c r="C4" s="33"/>
      <c r="D4" s="32"/>
      <c r="E4" s="114"/>
      <c r="F4" s="115"/>
      <c r="G4" s="115"/>
      <c r="H4" s="116"/>
      <c r="I4" s="34"/>
    </row>
    <row r="5" spans="3:11" ht="47.25" thickBot="1" x14ac:dyDescent="0.3">
      <c r="C5" s="33"/>
      <c r="D5" s="32"/>
      <c r="E5" s="122" t="s">
        <v>145</v>
      </c>
      <c r="F5" s="123"/>
      <c r="G5" s="123"/>
      <c r="H5" s="124"/>
      <c r="I5" s="34"/>
      <c r="J5" s="61" t="s">
        <v>9</v>
      </c>
    </row>
    <row r="6" spans="3:11" ht="69.75" customHeight="1" thickBot="1" x14ac:dyDescent="0.3">
      <c r="C6" s="33"/>
      <c r="D6" s="32"/>
      <c r="E6" s="119" t="s">
        <v>144</v>
      </c>
      <c r="F6" s="120"/>
      <c r="G6" s="120"/>
      <c r="H6" s="121"/>
      <c r="I6" s="34"/>
    </row>
    <row r="7" spans="3:11" ht="15.75" thickBot="1" x14ac:dyDescent="0.3">
      <c r="C7" s="44" t="str">
        <f>VLOOKUP(G9,'Detalle Explicativo'!$A$2:$B$35,2,0)</f>
        <v>Resolución 84/2023 3</v>
      </c>
      <c r="D7" s="32"/>
      <c r="E7" s="32"/>
      <c r="F7" s="32"/>
      <c r="G7" s="33"/>
      <c r="H7" s="33"/>
      <c r="I7" s="33"/>
    </row>
    <row r="8" spans="3:11" ht="47.25" customHeight="1" thickBot="1" x14ac:dyDescent="0.3">
      <c r="C8" s="44">
        <f>MATCH(C7,Resoluciones!$B$5:$G$5,0)</f>
        <v>6</v>
      </c>
      <c r="D8" s="32"/>
      <c r="E8" s="117"/>
      <c r="F8" s="35" t="s">
        <v>142</v>
      </c>
      <c r="G8" s="36" t="s">
        <v>141</v>
      </c>
      <c r="H8" s="87" t="e">
        <f>VLOOKUP(G9,'Detalle Explicativo'!$A$2:$E$29,5,0)</f>
        <v>#N/A</v>
      </c>
      <c r="I8" s="33"/>
      <c r="J8" s="84" t="s">
        <v>120</v>
      </c>
      <c r="K8" t="s">
        <v>154</v>
      </c>
    </row>
    <row r="9" spans="3:11" ht="54.95" customHeight="1" thickBot="1" x14ac:dyDescent="0.3">
      <c r="D9" s="32"/>
      <c r="E9" s="118"/>
      <c r="F9" s="83" t="str">
        <f>VLOOKUP(G9,'Detalle Explicativo'!$A$3:$I$35,9,0)</f>
        <v>Resolución 42/2024</v>
      </c>
      <c r="G9" s="84" t="s">
        <v>167</v>
      </c>
      <c r="H9" s="33"/>
      <c r="I9" s="33"/>
      <c r="J9" s="84" t="s">
        <v>121</v>
      </c>
      <c r="K9" t="s">
        <v>154</v>
      </c>
    </row>
    <row r="10" spans="3:11" ht="24" thickBot="1" x14ac:dyDescent="0.4">
      <c r="D10" s="32"/>
      <c r="E10" s="32"/>
      <c r="F10" s="32"/>
      <c r="G10" s="32"/>
      <c r="H10" s="145"/>
      <c r="I10" s="33"/>
      <c r="J10" s="84" t="s">
        <v>122</v>
      </c>
      <c r="K10" t="s">
        <v>155</v>
      </c>
    </row>
    <row r="11" spans="3:11" ht="42.95" customHeight="1" thickBot="1" x14ac:dyDescent="0.3">
      <c r="D11" s="32"/>
      <c r="E11" s="37" t="s">
        <v>137</v>
      </c>
      <c r="F11" s="38" t="s">
        <v>138</v>
      </c>
      <c r="G11" s="35" t="s">
        <v>139</v>
      </c>
      <c r="H11" s="35" t="s">
        <v>140</v>
      </c>
      <c r="I11" s="33"/>
      <c r="J11" s="84" t="s">
        <v>123</v>
      </c>
      <c r="K11" t="s">
        <v>155</v>
      </c>
    </row>
    <row r="12" spans="3:11" ht="28.5" hidden="1" customHeight="1" x14ac:dyDescent="0.25">
      <c r="D12" s="32"/>
      <c r="E12" s="102" t="s">
        <v>1</v>
      </c>
      <c r="F12" s="45" t="s">
        <v>3</v>
      </c>
      <c r="G12" s="46">
        <f>IF($C$7=Resoluciones!$C$5,"No Aplica",VLOOKUP('Calculador de Umbrales UIF'!F12,Resoluciones!$B$6:$D$42,3,0))</f>
        <v>875</v>
      </c>
      <c r="H12" s="47" t="e">
        <f>VLOOKUP(F12,Resoluciones!$B$6:$F$42,'Calculador de Umbrales UIF'!$C$8,0)</f>
        <v>#REF!</v>
      </c>
      <c r="I12" s="33"/>
      <c r="K12" s="39"/>
    </row>
    <row r="13" spans="3:11" ht="28.5" hidden="1" customHeight="1" x14ac:dyDescent="0.25">
      <c r="D13" s="32"/>
      <c r="E13" s="103"/>
      <c r="F13" s="48" t="s">
        <v>4</v>
      </c>
      <c r="G13" s="49">
        <f>IF($C$7=Resoluciones!$C$5,"No Aplica",VLOOKUP('Calculador de Umbrales UIF'!F13,Resoluciones!$B$6:$D$42,3,0))</f>
        <v>875</v>
      </c>
      <c r="H13" s="50" t="e">
        <f>VLOOKUP(F13,Resoluciones!$B$6:$F$42,'Calculador de Umbrales UIF'!$C$8,0)</f>
        <v>#REF!</v>
      </c>
      <c r="I13" s="33"/>
      <c r="K13" s="39"/>
    </row>
    <row r="14" spans="3:11" ht="28.5" hidden="1" customHeight="1" x14ac:dyDescent="0.25">
      <c r="D14" s="32"/>
      <c r="E14" s="103"/>
      <c r="F14" s="48" t="s">
        <v>5</v>
      </c>
      <c r="G14" s="49">
        <f>IF($C$7=Resoluciones!$C$5,"No Aplica",VLOOKUP('Calculador de Umbrales UIF'!F14,Resoluciones!$B$6:$D$42,3,0))</f>
        <v>80</v>
      </c>
      <c r="H14" s="50" t="e">
        <f>VLOOKUP(F14,Resoluciones!$B$6:$F$42,'Calculador de Umbrales UIF'!$C$8,0)</f>
        <v>#REF!</v>
      </c>
      <c r="I14" s="33"/>
      <c r="K14" s="39"/>
    </row>
    <row r="15" spans="3:11" ht="28.5" hidden="1" customHeight="1" x14ac:dyDescent="0.25">
      <c r="D15" s="32"/>
      <c r="E15" s="103"/>
      <c r="F15" s="48" t="s">
        <v>6</v>
      </c>
      <c r="G15" s="49">
        <f>IF($C$7=Resoluciones!$C$5,"No Aplica",VLOOKUP('Calculador de Umbrales UIF'!F15,Resoluciones!$B$6:$D$42,3,0))</f>
        <v>140</v>
      </c>
      <c r="H15" s="50" t="e">
        <f>VLOOKUP(F15,Resoluciones!$B$6:$F$42,'Calculador de Umbrales UIF'!$C$8,0)</f>
        <v>#REF!</v>
      </c>
      <c r="I15" s="33"/>
      <c r="K15" s="39"/>
    </row>
    <row r="16" spans="3:11" ht="28.5" hidden="1" customHeight="1" thickBot="1" x14ac:dyDescent="0.3">
      <c r="D16" s="32"/>
      <c r="E16" s="104"/>
      <c r="F16" s="51" t="s">
        <v>7</v>
      </c>
      <c r="G16" s="52">
        <f>IF($C$7=Resoluciones!$C$5,"No Aplica",VLOOKUP('Calculador de Umbrales UIF'!F16,Resoluciones!$B$6:$D$42,3,0))</f>
        <v>200</v>
      </c>
      <c r="H16" s="53" t="e">
        <f>VLOOKUP(F16,Resoluciones!$B$6:$F$42,'Calculador de Umbrales UIF'!$C$8,0)</f>
        <v>#REF!</v>
      </c>
      <c r="I16" s="33"/>
      <c r="K16" s="39"/>
    </row>
    <row r="17" spans="4:11" ht="60" customHeight="1" thickBot="1" x14ac:dyDescent="0.3">
      <c r="D17" s="32"/>
      <c r="E17" s="60" t="s">
        <v>153</v>
      </c>
      <c r="F17" s="89" t="s">
        <v>162</v>
      </c>
      <c r="G17" s="62">
        <f>IF($C$7=Resoluciones!$C$5,"No Aplica",VLOOKUP('Calculador de Umbrales UIF'!J5,Resoluciones!$B$6:$D$42,3,0))</f>
        <v>4000</v>
      </c>
      <c r="H17" s="63">
        <f>VLOOKUP(J5,Resoluciones!$B$6:$G$42,'Calculador de Umbrales UIF'!$C$8,0)</f>
        <v>937260480</v>
      </c>
      <c r="I17" s="33"/>
      <c r="J17" s="84" t="s">
        <v>124</v>
      </c>
      <c r="K17" t="s">
        <v>155</v>
      </c>
    </row>
    <row r="18" spans="4:11" ht="60" customHeight="1" thickBot="1" x14ac:dyDescent="0.3">
      <c r="D18" s="32"/>
      <c r="E18" s="60" t="s">
        <v>153</v>
      </c>
      <c r="F18" s="89" t="s">
        <v>163</v>
      </c>
      <c r="G18" s="85">
        <v>4000</v>
      </c>
      <c r="H18" s="63">
        <f>+IF($J$64="2024",($H$17/$G$17)*G18,"No Vigente")</f>
        <v>937260480</v>
      </c>
      <c r="I18" s="33"/>
      <c r="J18" s="84" t="s">
        <v>125</v>
      </c>
      <c r="K18" t="s">
        <v>155</v>
      </c>
    </row>
    <row r="19" spans="4:11" ht="60" customHeight="1" thickBot="1" x14ac:dyDescent="0.3">
      <c r="D19" s="32"/>
      <c r="E19" s="60" t="s">
        <v>153</v>
      </c>
      <c r="F19" s="89" t="s">
        <v>164</v>
      </c>
      <c r="G19" s="85">
        <v>700</v>
      </c>
      <c r="H19" s="63">
        <f>+IF($J$63="Vigente",($H$17/$G$17)*G19,"No Vigente")</f>
        <v>164020584</v>
      </c>
      <c r="I19" s="33"/>
      <c r="J19" s="84" t="s">
        <v>167</v>
      </c>
      <c r="K19" t="s">
        <v>155</v>
      </c>
    </row>
    <row r="20" spans="4:11" ht="60" customHeight="1" thickBot="1" x14ac:dyDescent="0.3">
      <c r="D20" s="32"/>
      <c r="E20" s="60" t="s">
        <v>153</v>
      </c>
      <c r="F20" s="89" t="s">
        <v>165</v>
      </c>
      <c r="G20" s="85">
        <v>150</v>
      </c>
      <c r="H20" s="63">
        <f>+IF($J$63="Vigente",($H$17/$G$17)*G20,"No Vigente")</f>
        <v>35147268</v>
      </c>
      <c r="I20" s="33"/>
      <c r="J20" s="84" t="s">
        <v>168</v>
      </c>
      <c r="K20" t="s">
        <v>155</v>
      </c>
    </row>
    <row r="21" spans="4:11" ht="60" customHeight="1" thickBot="1" x14ac:dyDescent="0.3">
      <c r="D21" s="32"/>
      <c r="E21" s="60" t="s">
        <v>153</v>
      </c>
      <c r="F21" s="89" t="s">
        <v>166</v>
      </c>
      <c r="G21" s="85">
        <v>50</v>
      </c>
      <c r="H21" s="63">
        <f>+IF($J$63="Vigente",($H$17/$G$17)*G21,"No Vigente")</f>
        <v>11715756</v>
      </c>
      <c r="I21" s="33"/>
      <c r="J21" s="84" t="s">
        <v>169</v>
      </c>
      <c r="K21" t="s">
        <v>155</v>
      </c>
    </row>
    <row r="22" spans="4:11" ht="28.5" hidden="1" customHeight="1" x14ac:dyDescent="0.25">
      <c r="D22" s="32"/>
      <c r="E22" s="99" t="s">
        <v>10</v>
      </c>
      <c r="F22" s="90" t="s">
        <v>11</v>
      </c>
      <c r="G22" s="64">
        <f>IF($C$7=Resoluciones!$C$5,"No Aplica",VLOOKUP('Calculador de Umbrales UIF'!F22,Resoluciones!$B$6:$D$42,3,0))</f>
        <v>14</v>
      </c>
      <c r="H22" s="65" t="e">
        <f>VLOOKUP(F22,Resoluciones!$B$6:$F$42,'Calculador de Umbrales UIF'!$C$8,0)</f>
        <v>#REF!</v>
      </c>
      <c r="I22" s="33"/>
      <c r="K22" t="s">
        <v>155</v>
      </c>
    </row>
    <row r="23" spans="4:11" ht="28.5" hidden="1" customHeight="1" x14ac:dyDescent="0.25">
      <c r="D23" s="32"/>
      <c r="E23" s="100"/>
      <c r="F23" s="91" t="s">
        <v>12</v>
      </c>
      <c r="G23" s="66">
        <f>IF($C$7=Resoluciones!$C$5,"No Aplica",VLOOKUP('Calculador de Umbrales UIF'!F23,Resoluciones!$B$6:$D$42,3,0))</f>
        <v>140</v>
      </c>
      <c r="H23" s="67" t="e">
        <f>VLOOKUP(F23,Resoluciones!$B$6:$F$42,'Calculador de Umbrales UIF'!$C$8,0)</f>
        <v>#REF!</v>
      </c>
      <c r="I23" s="33"/>
      <c r="K23" t="s">
        <v>155</v>
      </c>
    </row>
    <row r="24" spans="4:11" ht="28.5" hidden="1" customHeight="1" x14ac:dyDescent="0.25">
      <c r="D24" s="32"/>
      <c r="E24" s="100"/>
      <c r="F24" s="91" t="s">
        <v>13</v>
      </c>
      <c r="G24" s="66">
        <f>IF($C$7=Resoluciones!$C$5,"No Aplica",VLOOKUP('Calculador de Umbrales UIF'!F24,Resoluciones!$B$6:$D$42,3,0))</f>
        <v>40</v>
      </c>
      <c r="H24" s="67" t="e">
        <f>VLOOKUP(F24,Resoluciones!$B$6:$F$42,'Calculador de Umbrales UIF'!$C$8,0)</f>
        <v>#REF!</v>
      </c>
      <c r="I24" s="33"/>
      <c r="K24" t="s">
        <v>155</v>
      </c>
    </row>
    <row r="25" spans="4:11" ht="28.5" hidden="1" customHeight="1" x14ac:dyDescent="0.25">
      <c r="D25" s="32"/>
      <c r="E25" s="100"/>
      <c r="F25" s="91" t="s">
        <v>14</v>
      </c>
      <c r="G25" s="66">
        <f>IF($C$7=Resoluciones!$C$5,"No Aplica",VLOOKUP('Calculador de Umbrales UIF'!F25,Resoluciones!$B$6:$D$42,3,0))</f>
        <v>80</v>
      </c>
      <c r="H25" s="67" t="e">
        <f>VLOOKUP(F25,Resoluciones!$B$6:$F$42,'Calculador de Umbrales UIF'!$C$8,0)</f>
        <v>#REF!</v>
      </c>
      <c r="I25" s="33"/>
      <c r="K25" t="s">
        <v>155</v>
      </c>
    </row>
    <row r="26" spans="4:11" ht="28.5" hidden="1" customHeight="1" x14ac:dyDescent="0.25">
      <c r="D26" s="32"/>
      <c r="E26" s="100"/>
      <c r="F26" s="91" t="s">
        <v>15</v>
      </c>
      <c r="G26" s="66">
        <f>IF($C$7=Resoluciones!$C$5,"No Aplica",VLOOKUP('Calculador de Umbrales UIF'!F26,Resoluciones!$B$6:$D$42,3,0))</f>
        <v>40</v>
      </c>
      <c r="H26" s="67" t="e">
        <f>VLOOKUP(F26,Resoluciones!$B$6:$F$42,'Calculador de Umbrales UIF'!$C$8,0)</f>
        <v>#REF!</v>
      </c>
      <c r="I26" s="33"/>
      <c r="K26" t="s">
        <v>155</v>
      </c>
    </row>
    <row r="27" spans="4:11" ht="28.5" hidden="1" customHeight="1" x14ac:dyDescent="0.25">
      <c r="D27" s="32"/>
      <c r="E27" s="100"/>
      <c r="F27" s="91" t="s">
        <v>16</v>
      </c>
      <c r="G27" s="66">
        <f>IF($C$7=Resoluciones!$C$5,"No Aplica",VLOOKUP('Calculador de Umbrales UIF'!F27,Resoluciones!$B$6:$D$42,3,0))</f>
        <v>80</v>
      </c>
      <c r="H27" s="67" t="e">
        <f>VLOOKUP(F27,Resoluciones!$B$6:$F$42,'Calculador de Umbrales UIF'!$C$8,0)</f>
        <v>#REF!</v>
      </c>
      <c r="I27" s="33"/>
      <c r="K27" t="s">
        <v>155</v>
      </c>
    </row>
    <row r="28" spans="4:11" ht="28.5" hidden="1" customHeight="1" thickBot="1" x14ac:dyDescent="0.3">
      <c r="D28" s="32"/>
      <c r="E28" s="101"/>
      <c r="F28" s="92" t="s">
        <v>17</v>
      </c>
      <c r="G28" s="68">
        <f>IF($C$7=Resoluciones!$C$5,"No Aplica",VLOOKUP('Calculador de Umbrales UIF'!F28,Resoluciones!$B$6:$D$42,3,0))</f>
        <v>40</v>
      </c>
      <c r="H28" s="69" t="e">
        <f>VLOOKUP(F28,Resoluciones!$B$6:$F$42,'Calculador de Umbrales UIF'!$C$8,0)</f>
        <v>#REF!</v>
      </c>
      <c r="I28" s="33"/>
      <c r="K28" t="s">
        <v>155</v>
      </c>
    </row>
    <row r="29" spans="4:11" ht="28.5" hidden="1" customHeight="1" x14ac:dyDescent="0.25">
      <c r="D29" s="32"/>
      <c r="E29" s="105" t="s">
        <v>18</v>
      </c>
      <c r="F29" s="93" t="s">
        <v>19</v>
      </c>
      <c r="G29" s="70">
        <f>IF($C$7=Resoluciones!$C$5,"No Aplica",VLOOKUP('Calculador de Umbrales UIF'!F29,Resoluciones!$B$6:$D$42,3,0))</f>
        <v>20</v>
      </c>
      <c r="H29" s="63" t="e">
        <f>VLOOKUP(F29,Resoluciones!$B$6:$F$42,'Calculador de Umbrales UIF'!$C$8,0)</f>
        <v>#REF!</v>
      </c>
      <c r="I29" s="33"/>
      <c r="K29" t="s">
        <v>155</v>
      </c>
    </row>
    <row r="30" spans="4:11" ht="28.5" hidden="1" customHeight="1" x14ac:dyDescent="0.25">
      <c r="D30" s="32"/>
      <c r="E30" s="106"/>
      <c r="F30" s="94" t="s">
        <v>20</v>
      </c>
      <c r="G30" s="71">
        <f>IF($C$7=Resoluciones!$C$5,"No Aplica",VLOOKUP('Calculador de Umbrales UIF'!F30,Resoluciones!$B$6:$D$42,3,0))</f>
        <v>20</v>
      </c>
      <c r="H30" s="72" t="e">
        <f>VLOOKUP(F30,Resoluciones!$B$6:$F$42,'Calculador de Umbrales UIF'!$C$8,0)</f>
        <v>#REF!</v>
      </c>
      <c r="I30" s="33"/>
      <c r="K30" t="s">
        <v>155</v>
      </c>
    </row>
    <row r="31" spans="4:11" ht="28.5" hidden="1" customHeight="1" x14ac:dyDescent="0.25">
      <c r="D31" s="32"/>
      <c r="E31" s="106"/>
      <c r="F31" s="94" t="s">
        <v>21</v>
      </c>
      <c r="G31" s="71">
        <f>IF($C$7=Resoluciones!$C$5,"No Aplica",VLOOKUP('Calculador de Umbrales UIF'!F31,Resoluciones!$B$6:$D$42,3,0))</f>
        <v>10</v>
      </c>
      <c r="H31" s="72" t="e">
        <f>VLOOKUP(F31,Resoluciones!$B$6:$F$42,'Calculador de Umbrales UIF'!$C$8,0)</f>
        <v>#REF!</v>
      </c>
      <c r="I31" s="33"/>
      <c r="K31" t="s">
        <v>155</v>
      </c>
    </row>
    <row r="32" spans="4:11" ht="28.5" hidden="1" customHeight="1" x14ac:dyDescent="0.25">
      <c r="D32" s="32"/>
      <c r="E32" s="106"/>
      <c r="F32" s="94" t="s">
        <v>22</v>
      </c>
      <c r="G32" s="71">
        <f>IF($C$7=Resoluciones!$C$5,"No Aplica",VLOOKUP('Calculador de Umbrales UIF'!F32,Resoluciones!$B$6:$D$42,3,0))</f>
        <v>20</v>
      </c>
      <c r="H32" s="72" t="e">
        <f>VLOOKUP(F32,Resoluciones!$B$6:$F$42,'Calculador de Umbrales UIF'!$C$8,0)</f>
        <v>#REF!</v>
      </c>
      <c r="I32" s="33"/>
      <c r="K32" t="s">
        <v>155</v>
      </c>
    </row>
    <row r="33" spans="4:11" ht="28.5" hidden="1" customHeight="1" thickBot="1" x14ac:dyDescent="0.3">
      <c r="D33" s="32"/>
      <c r="E33" s="107"/>
      <c r="F33" s="94" t="s">
        <v>23</v>
      </c>
      <c r="G33" s="73">
        <f>IF($C$7=Resoluciones!$C$5,"No Aplica",VLOOKUP('Calculador de Umbrales UIF'!F33,Resoluciones!$B$6:$D$42,3,0))</f>
        <v>20</v>
      </c>
      <c r="H33" s="74" t="e">
        <f>VLOOKUP(F33,Resoluciones!$B$6:$F$42,'Calculador de Umbrales UIF'!$C$8,0)</f>
        <v>#REF!</v>
      </c>
      <c r="I33" s="33"/>
      <c r="K33" t="s">
        <v>155</v>
      </c>
    </row>
    <row r="34" spans="4:11" ht="28.5" hidden="1" customHeight="1" x14ac:dyDescent="0.25">
      <c r="D34" s="32"/>
      <c r="E34" s="99" t="s">
        <v>24</v>
      </c>
      <c r="F34" s="90" t="s">
        <v>25</v>
      </c>
      <c r="G34" s="64">
        <f>IF($C$7=Resoluciones!$C$5,"No Aplica",VLOOKUP('Calculador de Umbrales UIF'!F34,Resoluciones!$B$6:$D$42,3,0))</f>
        <v>10</v>
      </c>
      <c r="H34" s="65" t="e">
        <f>VLOOKUP(F34,Resoluciones!$B$6:$F$42,'Calculador de Umbrales UIF'!$C$8,0)</f>
        <v>#REF!</v>
      </c>
      <c r="I34" s="33"/>
      <c r="K34" t="s">
        <v>155</v>
      </c>
    </row>
    <row r="35" spans="4:11" ht="28.5" hidden="1" customHeight="1" thickBot="1" x14ac:dyDescent="0.3">
      <c r="D35" s="32"/>
      <c r="E35" s="101"/>
      <c r="F35" s="92" t="s">
        <v>26</v>
      </c>
      <c r="G35" s="68">
        <f>IF($C$7=Resoluciones!$C$5,"No Aplica",VLOOKUP('Calculador de Umbrales UIF'!F35,Resoluciones!$B$6:$D$42,3,0))</f>
        <v>10</v>
      </c>
      <c r="H35" s="69" t="e">
        <f>VLOOKUP(F35,Resoluciones!$B$6:$F$42,'Calculador de Umbrales UIF'!$C$8,0)</f>
        <v>#REF!</v>
      </c>
      <c r="I35" s="33"/>
      <c r="K35" t="s">
        <v>155</v>
      </c>
    </row>
    <row r="36" spans="4:11" ht="28.5" hidden="1" customHeight="1" x14ac:dyDescent="0.25">
      <c r="D36" s="32"/>
      <c r="E36" s="105" t="s">
        <v>27</v>
      </c>
      <c r="F36" s="93" t="s">
        <v>28</v>
      </c>
      <c r="G36" s="70">
        <f>IF($C$7=Resoluciones!$C$5,"No Aplica",VLOOKUP('Calculador de Umbrales UIF'!F36,Resoluciones!$B$6:$D$42,3,0))</f>
        <v>1</v>
      </c>
      <c r="H36" s="63" t="e">
        <f>VLOOKUP(F36,Resoluciones!$B$6:$F$42,'Calculador de Umbrales UIF'!$C$8,0)</f>
        <v>#REF!</v>
      </c>
      <c r="I36" s="33"/>
      <c r="K36" t="s">
        <v>155</v>
      </c>
    </row>
    <row r="37" spans="4:11" ht="28.5" hidden="1" customHeight="1" thickBot="1" x14ac:dyDescent="0.3">
      <c r="D37" s="32"/>
      <c r="E37" s="107"/>
      <c r="F37" s="95" t="s">
        <v>29</v>
      </c>
      <c r="G37" s="73">
        <f>IF($C$7=Resoluciones!$C$5,"No Aplica",VLOOKUP('Calculador de Umbrales UIF'!F37,Resoluciones!$B$6:$D$42,3,0))</f>
        <v>24</v>
      </c>
      <c r="H37" s="74" t="e">
        <f>VLOOKUP(F37,Resoluciones!$B$6:$F$42,'Calculador de Umbrales UIF'!$C$8,0)</f>
        <v>#REF!</v>
      </c>
      <c r="I37" s="33"/>
      <c r="K37" t="s">
        <v>155</v>
      </c>
    </row>
    <row r="38" spans="4:11" ht="28.5" hidden="1" customHeight="1" x14ac:dyDescent="0.25">
      <c r="D38" s="32"/>
      <c r="E38" s="99" t="s">
        <v>30</v>
      </c>
      <c r="F38" s="90" t="s">
        <v>31</v>
      </c>
      <c r="G38" s="64">
        <f>IF($C$7=Resoluciones!$C$5,"No Aplica",VLOOKUP('Calculador de Umbrales UIF'!F38,Resoluciones!$B$6:$D$42,3,0))</f>
        <v>200</v>
      </c>
      <c r="H38" s="65" t="e">
        <f>VLOOKUP(F38,Resoluciones!$B$6:$F$42,'Calculador de Umbrales UIF'!$C$8,0)</f>
        <v>#REF!</v>
      </c>
      <c r="I38" s="33"/>
      <c r="K38" t="s">
        <v>155</v>
      </c>
    </row>
    <row r="39" spans="4:11" ht="28.5" hidden="1" customHeight="1" thickBot="1" x14ac:dyDescent="0.3">
      <c r="D39" s="32"/>
      <c r="E39" s="101"/>
      <c r="F39" s="92" t="s">
        <v>32</v>
      </c>
      <c r="G39" s="68">
        <f>IF($C$7=Resoluciones!$C$5,"No Aplica",VLOOKUP('Calculador de Umbrales UIF'!F39,Resoluciones!$B$6:$D$42,3,0))</f>
        <v>200</v>
      </c>
      <c r="H39" s="69" t="e">
        <f>VLOOKUP(F39,Resoluciones!$B$6:$F$42,'Calculador de Umbrales UIF'!$C$8,0)</f>
        <v>#REF!</v>
      </c>
      <c r="I39" s="33"/>
      <c r="K39" t="s">
        <v>155</v>
      </c>
    </row>
    <row r="40" spans="4:11" ht="28.5" hidden="1" customHeight="1" x14ac:dyDescent="0.25">
      <c r="D40" s="32"/>
      <c r="E40" s="105" t="s">
        <v>33</v>
      </c>
      <c r="F40" s="93" t="s">
        <v>34</v>
      </c>
      <c r="G40" s="70">
        <f>IF($C$7=Resoluciones!$C$5,"No Aplica",VLOOKUP('Calculador de Umbrales UIF'!F40,Resoluciones!$B$6:$D$42,3,0))</f>
        <v>180</v>
      </c>
      <c r="H40" s="63" t="e">
        <f>VLOOKUP(F40,Resoluciones!$B$6:$F$42,'Calculador de Umbrales UIF'!$C$8,0)</f>
        <v>#REF!</v>
      </c>
      <c r="I40" s="33"/>
      <c r="K40" t="s">
        <v>155</v>
      </c>
    </row>
    <row r="41" spans="4:11" ht="28.5" hidden="1" customHeight="1" x14ac:dyDescent="0.25">
      <c r="D41" s="32"/>
      <c r="E41" s="106"/>
      <c r="F41" s="94" t="s">
        <v>35</v>
      </c>
      <c r="G41" s="71">
        <f>IF($C$7=Resoluciones!$C$5,"No Aplica",VLOOKUP('Calculador de Umbrales UIF'!F41,Resoluciones!$B$6:$D$42,3,0))</f>
        <v>180</v>
      </c>
      <c r="H41" s="72" t="e">
        <f>VLOOKUP(F41,Resoluciones!$B$6:$F$42,'Calculador de Umbrales UIF'!$C$8,0)</f>
        <v>#REF!</v>
      </c>
      <c r="I41" s="33"/>
      <c r="K41" t="s">
        <v>155</v>
      </c>
    </row>
    <row r="42" spans="4:11" ht="28.5" hidden="1" customHeight="1" x14ac:dyDescent="0.25">
      <c r="D42" s="32"/>
      <c r="E42" s="106"/>
      <c r="F42" s="94" t="s">
        <v>36</v>
      </c>
      <c r="G42" s="71">
        <f>IF($C$7=Resoluciones!$C$5,"No Aplica",VLOOKUP('Calculador de Umbrales UIF'!F42,Resoluciones!$B$6:$D$42,3,0))</f>
        <v>180</v>
      </c>
      <c r="H42" s="72" t="e">
        <f>VLOOKUP(F42,Resoluciones!$B$6:$F$42,'Calculador de Umbrales UIF'!$C$8,0)</f>
        <v>#REF!</v>
      </c>
      <c r="I42" s="33"/>
      <c r="K42" t="s">
        <v>155</v>
      </c>
    </row>
    <row r="43" spans="4:11" ht="28.5" hidden="1" customHeight="1" thickBot="1" x14ac:dyDescent="0.3">
      <c r="D43" s="32"/>
      <c r="E43" s="107"/>
      <c r="F43" s="95" t="s">
        <v>37</v>
      </c>
      <c r="G43" s="73">
        <f>IF($C$7=Resoluciones!$C$5,"No Aplica",VLOOKUP('Calculador de Umbrales UIF'!F43,Resoluciones!$B$6:$D$42,3,0))</f>
        <v>180</v>
      </c>
      <c r="H43" s="74" t="e">
        <f>VLOOKUP(F43,Resoluciones!$B$6:$F$42,'Calculador de Umbrales UIF'!$C$8,0)</f>
        <v>#REF!</v>
      </c>
      <c r="I43" s="33"/>
      <c r="K43" t="s">
        <v>155</v>
      </c>
    </row>
    <row r="44" spans="4:11" ht="28.5" hidden="1" customHeight="1" x14ac:dyDescent="0.25">
      <c r="D44" s="32"/>
      <c r="E44" s="99" t="s">
        <v>38</v>
      </c>
      <c r="F44" s="90" t="s">
        <v>39</v>
      </c>
      <c r="G44" s="64">
        <f>IF($C$7=Resoluciones!$C$5,"No Aplica",VLOOKUP('Calculador de Umbrales UIF'!F44,Resoluciones!$B$6:$D$42,3,0))</f>
        <v>40</v>
      </c>
      <c r="H44" s="65" t="e">
        <f>VLOOKUP(F44,Resoluciones!$B$6:$F$42,'Calculador de Umbrales UIF'!$C$8,0)</f>
        <v>#REF!</v>
      </c>
      <c r="I44" s="33"/>
      <c r="K44" t="s">
        <v>155</v>
      </c>
    </row>
    <row r="45" spans="4:11" ht="28.5" hidden="1" customHeight="1" x14ac:dyDescent="0.25">
      <c r="D45" s="32"/>
      <c r="E45" s="100"/>
      <c r="F45" s="91" t="s">
        <v>40</v>
      </c>
      <c r="G45" s="66">
        <f>IF($C$7=Resoluciones!$C$5,"No Aplica",VLOOKUP('Calculador de Umbrales UIF'!F45,Resoluciones!$B$6:$D$42,3,0))</f>
        <v>40</v>
      </c>
      <c r="H45" s="67" t="e">
        <f>VLOOKUP(F45,Resoluciones!$B$6:$F$42,'Calculador de Umbrales UIF'!$C$8,0)</f>
        <v>#REF!</v>
      </c>
      <c r="I45" s="33"/>
      <c r="K45" t="s">
        <v>155</v>
      </c>
    </row>
    <row r="46" spans="4:11" ht="28.5" hidden="1" customHeight="1" thickBot="1" x14ac:dyDescent="0.3">
      <c r="D46" s="32"/>
      <c r="E46" s="101"/>
      <c r="F46" s="92" t="s">
        <v>41</v>
      </c>
      <c r="G46" s="68">
        <f>IF($C$7=Resoluciones!$C$5,"No Aplica",VLOOKUP('Calculador de Umbrales UIF'!F46,Resoluciones!$B$6:$D$42,3,0))</f>
        <v>24</v>
      </c>
      <c r="H46" s="69" t="e">
        <f>VLOOKUP(F46,Resoluciones!$B$6:$F$42,'Calculador de Umbrales UIF'!$C$8,0)</f>
        <v>#REF!</v>
      </c>
      <c r="I46" s="33"/>
      <c r="K46" t="s">
        <v>155</v>
      </c>
    </row>
    <row r="47" spans="4:11" ht="37.5" hidden="1" customHeight="1" thickBot="1" x14ac:dyDescent="0.3">
      <c r="D47" s="32"/>
      <c r="E47" s="60" t="s">
        <v>42</v>
      </c>
      <c r="F47" s="89" t="s">
        <v>43</v>
      </c>
      <c r="G47" s="62">
        <f>IF($C$7=Resoluciones!$C$5,"No Aplica",VLOOKUP('Calculador de Umbrales UIF'!F47,Resoluciones!$B$6:$D$42,3,0))</f>
        <v>875</v>
      </c>
      <c r="H47" s="75" t="e">
        <f>VLOOKUP(F47,Resoluciones!$B$6:$F$42,'Calculador de Umbrales UIF'!$C$8,0)</f>
        <v>#REF!</v>
      </c>
      <c r="I47" s="33"/>
      <c r="K47" t="s">
        <v>155</v>
      </c>
    </row>
    <row r="48" spans="4:11" ht="45" hidden="1" customHeight="1" thickBot="1" x14ac:dyDescent="0.3">
      <c r="D48" s="32"/>
      <c r="E48" s="76" t="s">
        <v>44</v>
      </c>
      <c r="F48" s="96" t="s">
        <v>45</v>
      </c>
      <c r="G48" s="77">
        <f>IF($C$7=Resoluciones!$C$5,"No Aplica",VLOOKUP('Calculador de Umbrales UIF'!F48,Resoluciones!$B$6:$D$42,3,0))</f>
        <v>12</v>
      </c>
      <c r="H48" s="78" t="e">
        <f>VLOOKUP(F48,Resoluciones!$B$6:$F$42,'Calculador de Umbrales UIF'!$C$8,0)</f>
        <v>#REF!</v>
      </c>
      <c r="I48" s="33"/>
      <c r="K48" t="s">
        <v>155</v>
      </c>
    </row>
    <row r="49" spans="4:11" ht="28.5" hidden="1" customHeight="1" thickBot="1" x14ac:dyDescent="0.3">
      <c r="D49" s="32"/>
      <c r="E49" s="60" t="s">
        <v>46</v>
      </c>
      <c r="F49" s="89" t="s">
        <v>47</v>
      </c>
      <c r="G49" s="62">
        <f>IF($C$7=Resoluciones!$C$5,"No Aplica",VLOOKUP('Calculador de Umbrales UIF'!F49,Resoluciones!$B$6:$D$42,3,0))</f>
        <v>24</v>
      </c>
      <c r="H49" s="75" t="e">
        <f>VLOOKUP(F49,Resoluciones!$B$6:$F$42,'Calculador de Umbrales UIF'!$C$8,0)</f>
        <v>#REF!</v>
      </c>
      <c r="I49" s="33"/>
      <c r="K49" t="s">
        <v>155</v>
      </c>
    </row>
    <row r="50" spans="4:11" ht="28.5" hidden="1" customHeight="1" x14ac:dyDescent="0.25">
      <c r="D50" s="32"/>
      <c r="E50" s="99" t="s">
        <v>48</v>
      </c>
      <c r="F50" s="90" t="s">
        <v>49</v>
      </c>
      <c r="G50" s="64">
        <f>IF($C$7=Resoluciones!$C$5,"No Aplica",VLOOKUP('Calculador de Umbrales UIF'!F50,Resoluciones!$B$6:$D$42,3,0))</f>
        <v>1600</v>
      </c>
      <c r="H50" s="65" t="e">
        <f>VLOOKUP(F50,Resoluciones!$B$6:$F$42,'Calculador de Umbrales UIF'!$C$8,0)</f>
        <v>#REF!</v>
      </c>
      <c r="I50" s="33"/>
      <c r="K50" t="s">
        <v>155</v>
      </c>
    </row>
    <row r="51" spans="4:11" ht="28.5" hidden="1" customHeight="1" x14ac:dyDescent="0.25">
      <c r="D51" s="32"/>
      <c r="E51" s="100"/>
      <c r="F51" s="91" t="s">
        <v>50</v>
      </c>
      <c r="G51" s="66">
        <f>IF($C$7=Resoluciones!$C$5,"No Aplica",VLOOKUP('Calculador de Umbrales UIF'!F51,Resoluciones!$B$6:$D$42,3,0))</f>
        <v>10000</v>
      </c>
      <c r="H51" s="67" t="e">
        <f>VLOOKUP(F51,Resoluciones!$B$6:$F$42,'Calculador de Umbrales UIF'!$C$8,0)</f>
        <v>#REF!</v>
      </c>
      <c r="I51" s="33"/>
      <c r="K51" t="s">
        <v>155</v>
      </c>
    </row>
    <row r="52" spans="4:11" ht="28.5" hidden="1" customHeight="1" thickBot="1" x14ac:dyDescent="0.3">
      <c r="D52" s="32"/>
      <c r="E52" s="101"/>
      <c r="F52" s="92" t="s">
        <v>51</v>
      </c>
      <c r="G52" s="68">
        <f>IF($C$7=Resoluciones!$C$5,"No Aplica",VLOOKUP('Calculador de Umbrales UIF'!F52,Resoluciones!$B$6:$D$42,3,0))</f>
        <v>1600</v>
      </c>
      <c r="H52" s="69" t="e">
        <f>VLOOKUP(F52,Resoluciones!$B$6:$F$42,'Calculador de Umbrales UIF'!$C$8,0)</f>
        <v>#REF!</v>
      </c>
      <c r="I52" s="33"/>
      <c r="K52" t="s">
        <v>155</v>
      </c>
    </row>
    <row r="53" spans="4:11" ht="24" hidden="1" thickBot="1" x14ac:dyDescent="0.4">
      <c r="D53" s="32"/>
      <c r="E53" s="79"/>
      <c r="F53" s="97"/>
      <c r="G53" s="79"/>
      <c r="H53" s="88"/>
      <c r="I53" s="33"/>
      <c r="K53" t="s">
        <v>155</v>
      </c>
    </row>
    <row r="54" spans="4:11" ht="24" hidden="1" customHeight="1" thickBot="1" x14ac:dyDescent="0.3">
      <c r="D54" s="32"/>
      <c r="E54" s="80" t="s">
        <v>137</v>
      </c>
      <c r="F54" s="98" t="s">
        <v>147</v>
      </c>
      <c r="G54" s="81" t="s">
        <v>151</v>
      </c>
      <c r="H54" s="81" t="s">
        <v>140</v>
      </c>
      <c r="I54" s="33"/>
      <c r="K54" t="s">
        <v>155</v>
      </c>
    </row>
    <row r="55" spans="4:11" ht="71.25" customHeight="1" thickBot="1" x14ac:dyDescent="0.3">
      <c r="D55" s="32"/>
      <c r="E55" s="60" t="s">
        <v>146</v>
      </c>
      <c r="F55" s="89" t="str">
        <f>VLOOKUP(G9,'Detalle Explicativo'!$A$3:$H$35,6,0)</f>
        <v>Resolución 71/2024 - Perfil Cliente. Automotores (Resol. 127/2012 art. 16)</v>
      </c>
      <c r="G55" s="82" t="str">
        <f>VLOOKUP(G9,'Detalle Explicativo'!$A$3:$H$35,8,0)</f>
        <v>a partir del 16/07/2024</v>
      </c>
      <c r="H55" s="75">
        <f>VLOOKUP(G9,'Detalle Explicativo'!$A$3:$H$35,7,0)</f>
        <v>92663642</v>
      </c>
      <c r="I55" s="33"/>
      <c r="J55" s="84" t="s">
        <v>170</v>
      </c>
      <c r="K55" t="s">
        <v>155</v>
      </c>
    </row>
    <row r="56" spans="4:11" ht="24" thickBot="1" x14ac:dyDescent="0.3">
      <c r="D56" s="32"/>
      <c r="E56" s="40"/>
      <c r="F56" s="40"/>
      <c r="G56" s="41"/>
      <c r="H56" s="41"/>
      <c r="I56" s="33"/>
      <c r="J56" s="84" t="s">
        <v>171</v>
      </c>
      <c r="K56" t="s">
        <v>155</v>
      </c>
    </row>
    <row r="57" spans="4:11" hidden="1" x14ac:dyDescent="0.25">
      <c r="D57" s="32"/>
      <c r="E57" s="40"/>
      <c r="F57" s="40"/>
      <c r="G57" s="41"/>
      <c r="H57" s="41"/>
      <c r="I57" s="33"/>
      <c r="K57" t="s">
        <v>155</v>
      </c>
    </row>
    <row r="58" spans="4:11" hidden="1" x14ac:dyDescent="0.25">
      <c r="D58" s="32"/>
      <c r="E58" s="40"/>
      <c r="F58" s="40"/>
      <c r="G58" s="41"/>
      <c r="H58" s="41"/>
      <c r="I58" s="33"/>
      <c r="K58" t="s">
        <v>155</v>
      </c>
    </row>
    <row r="59" spans="4:11" ht="24" hidden="1" thickBot="1" x14ac:dyDescent="0.3">
      <c r="J59" s="84" t="s">
        <v>172</v>
      </c>
      <c r="K59" t="s">
        <v>155</v>
      </c>
    </row>
    <row r="63" spans="4:11" hidden="1" x14ac:dyDescent="0.25">
      <c r="J63" s="33" t="str">
        <f>IFERROR(VLOOKUP(G9,$J$8:$K$59,2,0),"No Vigente")</f>
        <v>Vigente</v>
      </c>
    </row>
    <row r="64" spans="4:11" hidden="1" x14ac:dyDescent="0.25">
      <c r="J64" s="33" t="str">
        <f>RIGHT(G9,4)</f>
        <v>2024</v>
      </c>
    </row>
  </sheetData>
  <sheetProtection algorithmName="SHA-512" hashValue="mxn3m14GUlCfVLhMfeRzVN3Epi1t3oXk0SxtngiqogE/phP6Inm+II+Fvh7kEU5k2eZTb5MiTozwKxTJzl2ZIA==" saltValue="HAUWMWL5XVNq/gebQyerlg==" spinCount="100000" sheet="1" objects="1" scenarios="1"/>
  <mergeCells count="13">
    <mergeCell ref="E2:H4"/>
    <mergeCell ref="E8:E9"/>
    <mergeCell ref="E38:E39"/>
    <mergeCell ref="E40:E43"/>
    <mergeCell ref="E44:E46"/>
    <mergeCell ref="E6:H6"/>
    <mergeCell ref="E5:H5"/>
    <mergeCell ref="E50:E52"/>
    <mergeCell ref="E12:E16"/>
    <mergeCell ref="E22:E28"/>
    <mergeCell ref="E29:E33"/>
    <mergeCell ref="E34:E35"/>
    <mergeCell ref="E36:E37"/>
  </mergeCells>
  <conditionalFormatting sqref="G17">
    <cfRule type="cellIs" dxfId="1" priority="1" operator="equal">
      <formula>"No Aplica"</formula>
    </cfRule>
  </conditionalFormatting>
  <conditionalFormatting sqref="H18:H21">
    <cfRule type="cellIs" dxfId="0" priority="2" operator="equal">
      <formula>"No Vigente"</formula>
    </cfRule>
  </conditionalFormatting>
  <pageMargins left="0.7" right="0.7" top="0.75" bottom="0.75" header="0.3" footer="0.3"/>
  <pageSetup paperSize="9" scale="4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'Detalle Explicativo'!$A$3:$A$29</xm:f>
          </x14:formula1>
          <xm:sqref>J17:J18 J8:J11</xm:sqref>
        </x14:dataValidation>
        <x14:dataValidation type="list" allowBlank="1" showInputMessage="1" showErrorMessage="1" xr:uid="{65302409-CFC4-4343-B438-EC0E5BC55172}">
          <x14:formula1>
            <xm:f>'Detalle Explicativo'!$A$3:$A$35</xm:f>
          </x14:formula1>
          <xm:sqref>G9 J19:J21 J55:J56 J59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5"/>
  <sheetViews>
    <sheetView showGridLines="0" topLeftCell="A2" zoomScale="60" zoomScaleNormal="60" workbookViewId="0">
      <selection activeCell="G31" sqref="G31"/>
    </sheetView>
  </sheetViews>
  <sheetFormatPr defaultColWidth="14.5703125" defaultRowHeight="15" zeroHeight="1" x14ac:dyDescent="0.25"/>
  <cols>
    <col min="1" max="1" width="10.42578125" bestFit="1" customWidth="1"/>
    <col min="2" max="2" width="30.5703125" bestFit="1" customWidth="1"/>
    <col min="3" max="3" width="18.42578125" customWidth="1"/>
    <col min="4" max="4" width="14" bestFit="1" customWidth="1"/>
    <col min="5" max="5" width="25.5703125" bestFit="1" customWidth="1"/>
    <col min="6" max="6" width="75.42578125" bestFit="1" customWidth="1"/>
    <col min="7" max="7" width="19.28515625" bestFit="1" customWidth="1"/>
    <col min="8" max="8" width="43.85546875" bestFit="1" customWidth="1"/>
    <col min="9" max="9" width="76.5703125" customWidth="1"/>
  </cols>
  <sheetData>
    <row r="1" spans="1:9" x14ac:dyDescent="0.25"/>
    <row r="2" spans="1:9" ht="15.75" x14ac:dyDescent="0.25">
      <c r="A2" s="12" t="s">
        <v>55</v>
      </c>
      <c r="B2" s="12" t="s">
        <v>127</v>
      </c>
      <c r="C2" s="12" t="s">
        <v>128</v>
      </c>
      <c r="D2" s="12" t="s">
        <v>128</v>
      </c>
      <c r="E2" s="12" t="s">
        <v>127</v>
      </c>
      <c r="F2" s="12" t="s">
        <v>146</v>
      </c>
      <c r="G2" s="12" t="s">
        <v>146</v>
      </c>
      <c r="H2" s="12" t="s">
        <v>146</v>
      </c>
      <c r="I2" s="12" t="s">
        <v>156</v>
      </c>
    </row>
    <row r="3" spans="1:9" x14ac:dyDescent="0.25">
      <c r="A3" s="28" t="s">
        <v>84</v>
      </c>
      <c r="B3" s="28" t="s">
        <v>133</v>
      </c>
      <c r="C3" s="29" t="s">
        <v>129</v>
      </c>
      <c r="D3" s="29" t="s">
        <v>129</v>
      </c>
      <c r="E3" s="31" t="s">
        <v>133</v>
      </c>
      <c r="F3" s="31" t="s">
        <v>160</v>
      </c>
      <c r="G3" s="26">
        <v>5738075</v>
      </c>
      <c r="H3" s="26" t="s">
        <v>148</v>
      </c>
      <c r="I3" s="28" t="str">
        <f>+B3</f>
        <v>Resolución 50/2022</v>
      </c>
    </row>
    <row r="4" spans="1:9" x14ac:dyDescent="0.25">
      <c r="A4" s="28" t="s">
        <v>87</v>
      </c>
      <c r="B4" s="28" t="s">
        <v>133</v>
      </c>
      <c r="C4" s="29" t="s">
        <v>129</v>
      </c>
      <c r="D4" s="29" t="s">
        <v>129</v>
      </c>
      <c r="E4" s="31" t="s">
        <v>133</v>
      </c>
      <c r="F4" s="31" t="s">
        <v>160</v>
      </c>
      <c r="G4" s="26">
        <v>5738075</v>
      </c>
      <c r="H4" s="26" t="s">
        <v>148</v>
      </c>
      <c r="I4" s="28" t="str">
        <f t="shared" ref="I4:I17" si="0">+B4</f>
        <v>Resolución 50/2022</v>
      </c>
    </row>
    <row r="5" spans="1:9" x14ac:dyDescent="0.25">
      <c r="A5" s="28" t="s">
        <v>88</v>
      </c>
      <c r="B5" s="28" t="s">
        <v>133</v>
      </c>
      <c r="C5" s="29" t="s">
        <v>129</v>
      </c>
      <c r="D5" s="29" t="s">
        <v>129</v>
      </c>
      <c r="E5" s="31" t="s">
        <v>133</v>
      </c>
      <c r="F5" s="31" t="s">
        <v>160</v>
      </c>
      <c r="G5" s="26">
        <v>5738075</v>
      </c>
      <c r="H5" s="26" t="s">
        <v>148</v>
      </c>
      <c r="I5" s="28" t="str">
        <f t="shared" si="0"/>
        <v>Resolución 50/2022</v>
      </c>
    </row>
    <row r="6" spans="1:9" x14ac:dyDescent="0.25">
      <c r="A6" s="28" t="s">
        <v>91</v>
      </c>
      <c r="B6" s="28" t="s">
        <v>133</v>
      </c>
      <c r="C6" s="29" t="s">
        <v>129</v>
      </c>
      <c r="D6" s="29" t="s">
        <v>129</v>
      </c>
      <c r="E6" s="31" t="s">
        <v>133</v>
      </c>
      <c r="F6" s="31" t="s">
        <v>160</v>
      </c>
      <c r="G6" s="26">
        <v>6369551</v>
      </c>
      <c r="H6" s="26" t="s">
        <v>149</v>
      </c>
      <c r="I6" s="28" t="str">
        <f t="shared" si="0"/>
        <v>Resolución 50/2022</v>
      </c>
    </row>
    <row r="7" spans="1:9" x14ac:dyDescent="0.25">
      <c r="A7" s="28" t="s">
        <v>92</v>
      </c>
      <c r="B7" s="28" t="s">
        <v>133</v>
      </c>
      <c r="C7" s="29" t="s">
        <v>129</v>
      </c>
      <c r="D7" s="29" t="s">
        <v>129</v>
      </c>
      <c r="E7" s="31" t="s">
        <v>133</v>
      </c>
      <c r="F7" s="31" t="s">
        <v>160</v>
      </c>
      <c r="G7" s="26">
        <v>6369551</v>
      </c>
      <c r="H7" s="26" t="s">
        <v>149</v>
      </c>
      <c r="I7" s="28" t="str">
        <f t="shared" si="0"/>
        <v>Resolución 50/2022</v>
      </c>
    </row>
    <row r="8" spans="1:9" x14ac:dyDescent="0.25">
      <c r="A8" s="28" t="s">
        <v>93</v>
      </c>
      <c r="B8" s="28" t="s">
        <v>133</v>
      </c>
      <c r="C8" s="29" t="s">
        <v>129</v>
      </c>
      <c r="D8" s="29" t="s">
        <v>129</v>
      </c>
      <c r="E8" s="31" t="s">
        <v>133</v>
      </c>
      <c r="F8" s="31" t="s">
        <v>160</v>
      </c>
      <c r="G8" s="26">
        <v>6369551</v>
      </c>
      <c r="H8" s="26" t="s">
        <v>149</v>
      </c>
      <c r="I8" s="28" t="str">
        <f t="shared" si="0"/>
        <v>Resolución 50/2022</v>
      </c>
    </row>
    <row r="9" spans="1:9" x14ac:dyDescent="0.25">
      <c r="A9" s="28" t="s">
        <v>96</v>
      </c>
      <c r="B9" s="28" t="s">
        <v>133</v>
      </c>
      <c r="C9" s="29" t="s">
        <v>129</v>
      </c>
      <c r="D9" s="29" t="s">
        <v>129</v>
      </c>
      <c r="E9" s="31" t="s">
        <v>133</v>
      </c>
      <c r="F9" s="31" t="s">
        <v>160</v>
      </c>
      <c r="G9" s="26">
        <v>6369551</v>
      </c>
      <c r="H9" s="26" t="s">
        <v>149</v>
      </c>
      <c r="I9" s="28" t="str">
        <f t="shared" si="0"/>
        <v>Resolución 50/2022</v>
      </c>
    </row>
    <row r="10" spans="1:9" x14ac:dyDescent="0.25">
      <c r="A10" s="28" t="s">
        <v>97</v>
      </c>
      <c r="B10" s="28" t="s">
        <v>133</v>
      </c>
      <c r="C10" s="29" t="s">
        <v>129</v>
      </c>
      <c r="D10" s="29" t="s">
        <v>129</v>
      </c>
      <c r="E10" s="31" t="s">
        <v>133</v>
      </c>
      <c r="F10" s="31" t="s">
        <v>160</v>
      </c>
      <c r="G10" s="26">
        <v>6369551</v>
      </c>
      <c r="H10" s="26" t="s">
        <v>149</v>
      </c>
      <c r="I10" s="28" t="str">
        <f t="shared" si="0"/>
        <v>Resolución 50/2022</v>
      </c>
    </row>
    <row r="11" spans="1:9" x14ac:dyDescent="0.25">
      <c r="A11" s="28" t="s">
        <v>98</v>
      </c>
      <c r="B11" s="28" t="s">
        <v>133</v>
      </c>
      <c r="C11" s="29" t="s">
        <v>129</v>
      </c>
      <c r="D11" s="29" t="s">
        <v>129</v>
      </c>
      <c r="E11" s="31" t="s">
        <v>133</v>
      </c>
      <c r="F11" s="31" t="s">
        <v>160</v>
      </c>
      <c r="G11" s="26">
        <v>6369551</v>
      </c>
      <c r="H11" s="26" t="s">
        <v>149</v>
      </c>
      <c r="I11" s="28" t="str">
        <f t="shared" si="0"/>
        <v>Resolución 50/2022</v>
      </c>
    </row>
    <row r="12" spans="1:9" x14ac:dyDescent="0.25">
      <c r="A12" s="28" t="s">
        <v>101</v>
      </c>
      <c r="B12" s="28" t="s">
        <v>133</v>
      </c>
      <c r="C12" s="29" t="s">
        <v>129</v>
      </c>
      <c r="D12" s="29" t="s">
        <v>129</v>
      </c>
      <c r="E12" s="31" t="s">
        <v>133</v>
      </c>
      <c r="F12" s="31" t="s">
        <v>160</v>
      </c>
      <c r="G12" s="26">
        <v>8436988</v>
      </c>
      <c r="H12" s="26" t="s">
        <v>150</v>
      </c>
      <c r="I12" s="28" t="str">
        <f t="shared" si="0"/>
        <v>Resolución 50/2022</v>
      </c>
    </row>
    <row r="13" spans="1:9" x14ac:dyDescent="0.25">
      <c r="A13" s="28" t="s">
        <v>102</v>
      </c>
      <c r="B13" s="28" t="s">
        <v>133</v>
      </c>
      <c r="C13" s="29" t="s">
        <v>129</v>
      </c>
      <c r="D13" s="29" t="s">
        <v>129</v>
      </c>
      <c r="E13" s="31" t="s">
        <v>133</v>
      </c>
      <c r="F13" s="31" t="s">
        <v>160</v>
      </c>
      <c r="G13" s="26">
        <v>8436988</v>
      </c>
      <c r="H13" s="26" t="s">
        <v>150</v>
      </c>
      <c r="I13" s="28" t="str">
        <f t="shared" si="0"/>
        <v>Resolución 50/2022</v>
      </c>
    </row>
    <row r="14" spans="1:9" x14ac:dyDescent="0.25">
      <c r="A14" s="28" t="s">
        <v>103</v>
      </c>
      <c r="B14" s="28" t="s">
        <v>133</v>
      </c>
      <c r="C14" s="29" t="s">
        <v>129</v>
      </c>
      <c r="D14" s="29" t="s">
        <v>129</v>
      </c>
      <c r="E14" s="31" t="s">
        <v>133</v>
      </c>
      <c r="F14" s="31" t="s">
        <v>160</v>
      </c>
      <c r="G14" s="26">
        <v>8436988</v>
      </c>
      <c r="H14" s="26" t="s">
        <v>150</v>
      </c>
      <c r="I14" s="28" t="str">
        <f t="shared" si="0"/>
        <v>Resolución 50/2022</v>
      </c>
    </row>
    <row r="15" spans="1:9" x14ac:dyDescent="0.25">
      <c r="A15" s="28" t="s">
        <v>104</v>
      </c>
      <c r="B15" s="28" t="s">
        <v>133</v>
      </c>
      <c r="C15" s="29" t="s">
        <v>129</v>
      </c>
      <c r="D15" s="29" t="s">
        <v>129</v>
      </c>
      <c r="E15" s="31" t="s">
        <v>133</v>
      </c>
      <c r="F15" s="31" t="s">
        <v>160</v>
      </c>
      <c r="G15" s="26">
        <v>8436988</v>
      </c>
      <c r="H15" s="26" t="s">
        <v>150</v>
      </c>
      <c r="I15" s="28" t="str">
        <f t="shared" si="0"/>
        <v>Resolución 50/2022</v>
      </c>
    </row>
    <row r="16" spans="1:9" x14ac:dyDescent="0.25">
      <c r="A16" s="28" t="s">
        <v>107</v>
      </c>
      <c r="B16" s="28" t="s">
        <v>133</v>
      </c>
      <c r="C16" s="29" t="s">
        <v>129</v>
      </c>
      <c r="D16" s="29" t="s">
        <v>129</v>
      </c>
      <c r="E16" s="31" t="s">
        <v>133</v>
      </c>
      <c r="F16" s="31" t="s">
        <v>160</v>
      </c>
      <c r="G16" s="26">
        <v>8436988</v>
      </c>
      <c r="H16" s="26" t="s">
        <v>150</v>
      </c>
      <c r="I16" s="28" t="str">
        <f t="shared" si="0"/>
        <v>Resolución 50/2022</v>
      </c>
    </row>
    <row r="17" spans="1:9" x14ac:dyDescent="0.25">
      <c r="A17" s="28" t="s">
        <v>108</v>
      </c>
      <c r="B17" s="28" t="s">
        <v>133</v>
      </c>
      <c r="C17" s="29" t="s">
        <v>129</v>
      </c>
      <c r="D17" s="29" t="s">
        <v>129</v>
      </c>
      <c r="E17" s="31" t="s">
        <v>133</v>
      </c>
      <c r="F17" s="31" t="s">
        <v>160</v>
      </c>
      <c r="G17" s="26">
        <v>8436988</v>
      </c>
      <c r="H17" s="26" t="s">
        <v>150</v>
      </c>
      <c r="I17" s="28" t="str">
        <f t="shared" si="0"/>
        <v>Resolución 50/2022</v>
      </c>
    </row>
    <row r="18" spans="1:9" x14ac:dyDescent="0.25">
      <c r="A18" s="54" t="s">
        <v>109</v>
      </c>
      <c r="B18" s="54" t="s">
        <v>135</v>
      </c>
      <c r="C18" s="55" t="s">
        <v>131</v>
      </c>
      <c r="D18" s="125">
        <f>+SMVM!$B$37</f>
        <v>87987</v>
      </c>
      <c r="E18" s="56" t="s">
        <v>134</v>
      </c>
      <c r="F18" s="31" t="s">
        <v>160</v>
      </c>
      <c r="G18" s="57">
        <v>12031145</v>
      </c>
      <c r="H18" s="57" t="s">
        <v>152</v>
      </c>
      <c r="I18" s="86" t="s">
        <v>157</v>
      </c>
    </row>
    <row r="19" spans="1:9" x14ac:dyDescent="0.25">
      <c r="A19" s="54" t="s">
        <v>112</v>
      </c>
      <c r="B19" s="54" t="s">
        <v>135</v>
      </c>
      <c r="C19" s="55" t="s">
        <v>131</v>
      </c>
      <c r="D19" s="126"/>
      <c r="E19" s="56" t="s">
        <v>134</v>
      </c>
      <c r="F19" s="31" t="s">
        <v>160</v>
      </c>
      <c r="G19" s="57">
        <v>12031145</v>
      </c>
      <c r="H19" s="57" t="s">
        <v>152</v>
      </c>
      <c r="I19" s="86" t="s">
        <v>157</v>
      </c>
    </row>
    <row r="20" spans="1:9" x14ac:dyDescent="0.25">
      <c r="A20" s="54" t="s">
        <v>113</v>
      </c>
      <c r="B20" s="54" t="s">
        <v>135</v>
      </c>
      <c r="C20" s="55" t="s">
        <v>131</v>
      </c>
      <c r="D20" s="126"/>
      <c r="E20" s="56" t="s">
        <v>134</v>
      </c>
      <c r="F20" s="31" t="s">
        <v>160</v>
      </c>
      <c r="G20" s="57">
        <v>12031145</v>
      </c>
      <c r="H20" s="57" t="s">
        <v>152</v>
      </c>
      <c r="I20" s="86" t="s">
        <v>157</v>
      </c>
    </row>
    <row r="21" spans="1:9" x14ac:dyDescent="0.25">
      <c r="A21" s="54" t="s">
        <v>114</v>
      </c>
      <c r="B21" s="54" t="s">
        <v>135</v>
      </c>
      <c r="C21" s="55" t="s">
        <v>131</v>
      </c>
      <c r="D21" s="126"/>
      <c r="E21" s="56" t="s">
        <v>134</v>
      </c>
      <c r="F21" s="31" t="s">
        <v>160</v>
      </c>
      <c r="G21" s="57">
        <v>12031145</v>
      </c>
      <c r="H21" s="57" t="s">
        <v>152</v>
      </c>
      <c r="I21" s="86" t="s">
        <v>157</v>
      </c>
    </row>
    <row r="22" spans="1:9" x14ac:dyDescent="0.25">
      <c r="A22" s="54" t="s">
        <v>117</v>
      </c>
      <c r="B22" s="54" t="s">
        <v>135</v>
      </c>
      <c r="C22" s="55" t="s">
        <v>131</v>
      </c>
      <c r="D22" s="126"/>
      <c r="E22" s="56" t="s">
        <v>134</v>
      </c>
      <c r="F22" s="31" t="s">
        <v>160</v>
      </c>
      <c r="G22" s="57">
        <v>12031145</v>
      </c>
      <c r="H22" s="57" t="s">
        <v>152</v>
      </c>
      <c r="I22" s="86" t="s">
        <v>157</v>
      </c>
    </row>
    <row r="23" spans="1:9" x14ac:dyDescent="0.25">
      <c r="A23" s="54" t="s">
        <v>118</v>
      </c>
      <c r="B23" s="54" t="s">
        <v>135</v>
      </c>
      <c r="C23" s="55" t="s">
        <v>131</v>
      </c>
      <c r="D23" s="127"/>
      <c r="E23" s="56" t="s">
        <v>134</v>
      </c>
      <c r="F23" s="31" t="s">
        <v>160</v>
      </c>
      <c r="G23" s="57">
        <v>12031145</v>
      </c>
      <c r="H23" s="57" t="s">
        <v>152</v>
      </c>
      <c r="I23" s="86" t="s">
        <v>157</v>
      </c>
    </row>
    <row r="24" spans="1:9" x14ac:dyDescent="0.25">
      <c r="A24" s="27" t="s">
        <v>120</v>
      </c>
      <c r="B24" s="27" t="s">
        <v>136</v>
      </c>
      <c r="C24" s="30" t="s">
        <v>130</v>
      </c>
      <c r="D24" s="128">
        <f>+SMVM!$B$43</f>
        <v>156000</v>
      </c>
      <c r="E24" s="30" t="s">
        <v>134</v>
      </c>
      <c r="F24" s="31" t="s">
        <v>160</v>
      </c>
      <c r="G24" s="58">
        <v>26036545</v>
      </c>
      <c r="H24" s="59" t="s">
        <v>159</v>
      </c>
      <c r="I24" s="86" t="s">
        <v>157</v>
      </c>
    </row>
    <row r="25" spans="1:9" x14ac:dyDescent="0.25">
      <c r="A25" s="27" t="s">
        <v>121</v>
      </c>
      <c r="B25" s="27" t="s">
        <v>136</v>
      </c>
      <c r="C25" s="30" t="s">
        <v>130</v>
      </c>
      <c r="D25" s="129"/>
      <c r="E25" s="30" t="s">
        <v>134</v>
      </c>
      <c r="F25" s="31" t="s">
        <v>160</v>
      </c>
      <c r="G25" s="58">
        <v>26036545</v>
      </c>
      <c r="H25" s="59" t="s">
        <v>159</v>
      </c>
      <c r="I25" s="86" t="s">
        <v>157</v>
      </c>
    </row>
    <row r="26" spans="1:9" x14ac:dyDescent="0.25">
      <c r="A26" s="27" t="s">
        <v>122</v>
      </c>
      <c r="B26" s="27" t="s">
        <v>136</v>
      </c>
      <c r="C26" s="30" t="s">
        <v>130</v>
      </c>
      <c r="D26" s="129"/>
      <c r="E26" s="30" t="s">
        <v>134</v>
      </c>
      <c r="F26" s="31" t="s">
        <v>160</v>
      </c>
      <c r="G26" s="58">
        <v>26036545</v>
      </c>
      <c r="H26" s="59" t="s">
        <v>159</v>
      </c>
      <c r="I26" s="27" t="s">
        <v>158</v>
      </c>
    </row>
    <row r="27" spans="1:9" x14ac:dyDescent="0.25">
      <c r="A27" s="27" t="s">
        <v>123</v>
      </c>
      <c r="B27" s="27" t="s">
        <v>136</v>
      </c>
      <c r="C27" s="30" t="s">
        <v>130</v>
      </c>
      <c r="D27" s="129"/>
      <c r="E27" s="30" t="s">
        <v>134</v>
      </c>
      <c r="F27" s="31" t="s">
        <v>160</v>
      </c>
      <c r="G27" s="58">
        <v>26036545</v>
      </c>
      <c r="H27" s="59" t="s">
        <v>159</v>
      </c>
      <c r="I27" s="27" t="s">
        <v>158</v>
      </c>
    </row>
    <row r="28" spans="1:9" x14ac:dyDescent="0.25">
      <c r="A28" s="27" t="s">
        <v>124</v>
      </c>
      <c r="B28" s="27" t="s">
        <v>136</v>
      </c>
      <c r="C28" s="30" t="s">
        <v>130</v>
      </c>
      <c r="D28" s="129"/>
      <c r="E28" s="30" t="s">
        <v>134</v>
      </c>
      <c r="F28" s="31" t="s">
        <v>161</v>
      </c>
      <c r="G28" s="58">
        <v>60000000</v>
      </c>
      <c r="H28" s="59" t="s">
        <v>176</v>
      </c>
      <c r="I28" s="27" t="s">
        <v>158</v>
      </c>
    </row>
    <row r="29" spans="1:9" x14ac:dyDescent="0.25">
      <c r="A29" s="27" t="s">
        <v>125</v>
      </c>
      <c r="B29" s="27" t="s">
        <v>136</v>
      </c>
      <c r="C29" s="30" t="s">
        <v>130</v>
      </c>
      <c r="D29" s="130"/>
      <c r="E29" s="30" t="s">
        <v>134</v>
      </c>
      <c r="F29" s="31" t="s">
        <v>161</v>
      </c>
      <c r="G29" s="58">
        <v>60000000</v>
      </c>
      <c r="H29" s="59" t="s">
        <v>176</v>
      </c>
      <c r="I29" s="27" t="s">
        <v>158</v>
      </c>
    </row>
    <row r="30" spans="1:9" x14ac:dyDescent="0.25">
      <c r="A30" s="143" t="s">
        <v>167</v>
      </c>
      <c r="B30" s="27" t="s">
        <v>173</v>
      </c>
      <c r="C30" s="30" t="s">
        <v>174</v>
      </c>
      <c r="D30" s="128">
        <v>234315.12</v>
      </c>
      <c r="E30" s="30" t="s">
        <v>134</v>
      </c>
      <c r="F30" s="31" t="s">
        <v>161</v>
      </c>
      <c r="G30" s="58">
        <v>92663642</v>
      </c>
      <c r="H30" s="59" t="s">
        <v>175</v>
      </c>
      <c r="I30" s="86" t="s">
        <v>158</v>
      </c>
    </row>
    <row r="31" spans="1:9" x14ac:dyDescent="0.25">
      <c r="A31" s="143" t="s">
        <v>168</v>
      </c>
      <c r="B31" s="27" t="s">
        <v>173</v>
      </c>
      <c r="C31" s="30" t="s">
        <v>174</v>
      </c>
      <c r="D31" s="129"/>
      <c r="E31" s="30" t="s">
        <v>134</v>
      </c>
      <c r="F31" s="31" t="s">
        <v>161</v>
      </c>
      <c r="G31" s="58">
        <v>92663642</v>
      </c>
      <c r="H31" s="59" t="s">
        <v>175</v>
      </c>
      <c r="I31" s="86" t="s">
        <v>158</v>
      </c>
    </row>
    <row r="32" spans="1:9" x14ac:dyDescent="0.25">
      <c r="A32" s="143" t="s">
        <v>169</v>
      </c>
      <c r="B32" s="27" t="s">
        <v>173</v>
      </c>
      <c r="C32" s="30" t="s">
        <v>174</v>
      </c>
      <c r="D32" s="129"/>
      <c r="E32" s="30" t="s">
        <v>134</v>
      </c>
      <c r="F32" s="31" t="s">
        <v>161</v>
      </c>
      <c r="G32" s="58">
        <v>92663642</v>
      </c>
      <c r="H32" s="59" t="s">
        <v>175</v>
      </c>
      <c r="I32" s="86" t="s">
        <v>158</v>
      </c>
    </row>
    <row r="33" spans="1:9" x14ac:dyDescent="0.25">
      <c r="A33" s="143" t="s">
        <v>170</v>
      </c>
      <c r="B33" s="27" t="s">
        <v>173</v>
      </c>
      <c r="C33" s="30" t="s">
        <v>174</v>
      </c>
      <c r="D33" s="129"/>
      <c r="E33" s="30" t="s">
        <v>134</v>
      </c>
      <c r="F33" s="31" t="s">
        <v>161</v>
      </c>
      <c r="G33" s="58">
        <v>92663642</v>
      </c>
      <c r="H33" s="59" t="s">
        <v>175</v>
      </c>
      <c r="I33" s="86" t="s">
        <v>158</v>
      </c>
    </row>
    <row r="34" spans="1:9" x14ac:dyDescent="0.25">
      <c r="A34" s="143" t="s">
        <v>171</v>
      </c>
      <c r="B34" s="27" t="s">
        <v>173</v>
      </c>
      <c r="C34" s="30" t="s">
        <v>174</v>
      </c>
      <c r="D34" s="129"/>
      <c r="E34" s="30" t="s">
        <v>134</v>
      </c>
      <c r="F34" s="31" t="s">
        <v>161</v>
      </c>
      <c r="G34" s="58">
        <v>92663642</v>
      </c>
      <c r="H34" s="59" t="s">
        <v>175</v>
      </c>
      <c r="I34" s="86" t="s">
        <v>158</v>
      </c>
    </row>
    <row r="35" spans="1:9" x14ac:dyDescent="0.25">
      <c r="A35" s="143" t="s">
        <v>172</v>
      </c>
      <c r="B35" s="27" t="s">
        <v>173</v>
      </c>
      <c r="C35" s="30" t="s">
        <v>174</v>
      </c>
      <c r="D35" s="130"/>
      <c r="E35" s="30" t="s">
        <v>134</v>
      </c>
      <c r="F35" s="31" t="s">
        <v>161</v>
      </c>
      <c r="G35" s="58">
        <v>92663642</v>
      </c>
      <c r="H35" s="59" t="s">
        <v>175</v>
      </c>
      <c r="I35" s="86" t="s">
        <v>158</v>
      </c>
    </row>
  </sheetData>
  <mergeCells count="3">
    <mergeCell ref="D18:D23"/>
    <mergeCell ref="D24:D29"/>
    <mergeCell ref="D30:D35"/>
  </mergeCells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FD43"/>
  <sheetViews>
    <sheetView showGridLines="0" topLeftCell="A4" zoomScale="50" zoomScaleNormal="50" zoomScaleSheetLayoutView="55" workbookViewId="0">
      <selection activeCell="B4" sqref="B1:F1048576"/>
    </sheetView>
  </sheetViews>
  <sheetFormatPr defaultColWidth="0" defaultRowHeight="15" zeroHeight="1" x14ac:dyDescent="0.25"/>
  <cols>
    <col min="1" max="1" width="44.140625" bestFit="1" customWidth="1"/>
    <col min="2" max="2" width="104.5703125" bestFit="1" customWidth="1"/>
    <col min="3" max="5" width="24.140625" style="3" customWidth="1"/>
    <col min="6" max="7" width="24.140625" customWidth="1"/>
    <col min="8" max="16383" width="72.5703125" hidden="1"/>
    <col min="16384" max="16384" width="20.28515625" hidden="1" customWidth="1"/>
  </cols>
  <sheetData>
    <row r="1" spans="1:7" ht="14.45" customHeight="1" x14ac:dyDescent="0.25">
      <c r="A1" s="131" t="s">
        <v>132</v>
      </c>
      <c r="B1" s="131"/>
      <c r="C1" s="131"/>
      <c r="D1" s="131"/>
      <c r="E1" s="131"/>
      <c r="F1" s="131"/>
    </row>
    <row r="2" spans="1:7" ht="14.45" customHeight="1" x14ac:dyDescent="0.25">
      <c r="A2" s="131"/>
      <c r="B2" s="131"/>
      <c r="C2" s="131"/>
      <c r="D2" s="131"/>
      <c r="E2" s="131"/>
      <c r="F2" s="131"/>
    </row>
    <row r="3" spans="1:7" ht="14.45" customHeight="1" x14ac:dyDescent="0.25">
      <c r="A3" s="131"/>
      <c r="B3" s="131"/>
      <c r="C3" s="131"/>
      <c r="D3" s="131"/>
      <c r="E3" s="131"/>
      <c r="F3" s="131"/>
    </row>
    <row r="4" spans="1:7" x14ac:dyDescent="0.25">
      <c r="E4"/>
    </row>
    <row r="5" spans="1:7" ht="44.25" customHeight="1" x14ac:dyDescent="0.25">
      <c r="A5" s="8" t="s">
        <v>0</v>
      </c>
      <c r="B5" s="8" t="s">
        <v>2</v>
      </c>
      <c r="C5" s="8" t="s">
        <v>133</v>
      </c>
      <c r="D5" s="8" t="s">
        <v>126</v>
      </c>
      <c r="E5" s="8" t="s">
        <v>135</v>
      </c>
      <c r="F5" s="8" t="s">
        <v>136</v>
      </c>
      <c r="G5" s="8" t="s">
        <v>177</v>
      </c>
    </row>
    <row r="6" spans="1:7" x14ac:dyDescent="0.25">
      <c r="A6" s="132" t="s">
        <v>1</v>
      </c>
      <c r="B6" s="5" t="s">
        <v>3</v>
      </c>
      <c r="C6" s="25">
        <v>26300000</v>
      </c>
      <c r="D6" s="6">
        <v>875</v>
      </c>
      <c r="E6" s="25">
        <f>+D6*'Detalle Explicativo'!$D$18</f>
        <v>76988625</v>
      </c>
      <c r="F6" s="25">
        <f>+D6*'Detalle Explicativo'!$D$24</f>
        <v>136500000</v>
      </c>
      <c r="G6" s="25">
        <f>+D6*'Detalle Explicativo'!$D$30</f>
        <v>205025730</v>
      </c>
    </row>
    <row r="7" spans="1:7" x14ac:dyDescent="0.25">
      <c r="A7" s="137"/>
      <c r="B7" s="5" t="s">
        <v>4</v>
      </c>
      <c r="C7" s="25">
        <v>26300000</v>
      </c>
      <c r="D7" s="6">
        <v>875</v>
      </c>
      <c r="E7" s="25">
        <f>+D7*'Detalle Explicativo'!$D$18</f>
        <v>76988625</v>
      </c>
      <c r="F7" s="25">
        <f>+D7*'Detalle Explicativo'!$D$24</f>
        <v>136500000</v>
      </c>
      <c r="G7" s="25">
        <f>+D7*'Detalle Explicativo'!$D$30</f>
        <v>205025730</v>
      </c>
    </row>
    <row r="8" spans="1:7" x14ac:dyDescent="0.25">
      <c r="A8" s="137"/>
      <c r="B8" s="5" t="s">
        <v>5</v>
      </c>
      <c r="C8" s="25">
        <v>2400000</v>
      </c>
      <c r="D8" s="6">
        <v>80</v>
      </c>
      <c r="E8" s="25">
        <f>+D8*'Detalle Explicativo'!$D$18</f>
        <v>7038960</v>
      </c>
      <c r="F8" s="25">
        <f>+D8*'Detalle Explicativo'!$D$24</f>
        <v>12480000</v>
      </c>
      <c r="G8" s="25">
        <f>+D8*'Detalle Explicativo'!$D$30</f>
        <v>18745209.600000001</v>
      </c>
    </row>
    <row r="9" spans="1:7" x14ac:dyDescent="0.25">
      <c r="A9" s="137"/>
      <c r="B9" s="5" t="s">
        <v>6</v>
      </c>
      <c r="C9" s="25">
        <v>4200000</v>
      </c>
      <c r="D9" s="6">
        <v>140</v>
      </c>
      <c r="E9" s="25">
        <f>+D9*'Detalle Explicativo'!$D$18</f>
        <v>12318180</v>
      </c>
      <c r="F9" s="25">
        <f>+D9*'Detalle Explicativo'!$D$24</f>
        <v>21840000</v>
      </c>
      <c r="G9" s="25">
        <f>+D9*'Detalle Explicativo'!$D$30</f>
        <v>32804116.800000001</v>
      </c>
    </row>
    <row r="10" spans="1:7" x14ac:dyDescent="0.25">
      <c r="A10" s="133"/>
      <c r="B10" s="5" t="s">
        <v>7</v>
      </c>
      <c r="C10" s="25">
        <v>6000000</v>
      </c>
      <c r="D10" s="6">
        <v>200</v>
      </c>
      <c r="E10" s="25">
        <f>+D10*'Detalle Explicativo'!$D$18</f>
        <v>17597400</v>
      </c>
      <c r="F10" s="25">
        <f>+D10*'Detalle Explicativo'!$D$24</f>
        <v>31200000</v>
      </c>
      <c r="G10" s="25">
        <f>+D10*'Detalle Explicativo'!$D$30</f>
        <v>46863024</v>
      </c>
    </row>
    <row r="11" spans="1:7" x14ac:dyDescent="0.25">
      <c r="A11" s="4" t="s">
        <v>8</v>
      </c>
      <c r="B11" s="1" t="s">
        <v>9</v>
      </c>
      <c r="C11" s="26">
        <v>120000000</v>
      </c>
      <c r="D11" s="2">
        <v>4000</v>
      </c>
      <c r="E11" s="26">
        <f>+D11*'Detalle Explicativo'!$D$18</f>
        <v>351948000</v>
      </c>
      <c r="F11" s="26">
        <f>+D11*'Detalle Explicativo'!$D$24</f>
        <v>624000000</v>
      </c>
      <c r="G11" s="25">
        <f>+D11*'Detalle Explicativo'!$D$30</f>
        <v>937260480</v>
      </c>
    </row>
    <row r="12" spans="1:7" x14ac:dyDescent="0.25">
      <c r="A12" s="132" t="s">
        <v>10</v>
      </c>
      <c r="B12" s="5" t="s">
        <v>11</v>
      </c>
      <c r="C12" s="25">
        <v>420</v>
      </c>
      <c r="D12" s="6">
        <v>14</v>
      </c>
      <c r="E12" s="25">
        <f>+D12*'Detalle Explicativo'!$D$18</f>
        <v>1231818</v>
      </c>
      <c r="F12" s="25">
        <f>+D12*'Detalle Explicativo'!$D$24</f>
        <v>2184000</v>
      </c>
      <c r="G12" s="25">
        <f>+D12*'Detalle Explicativo'!$D$30</f>
        <v>3280411.6799999997</v>
      </c>
    </row>
    <row r="13" spans="1:7" x14ac:dyDescent="0.25">
      <c r="A13" s="137"/>
      <c r="B13" s="5" t="s">
        <v>12</v>
      </c>
      <c r="C13" s="25">
        <v>4200000</v>
      </c>
      <c r="D13" s="6">
        <v>140</v>
      </c>
      <c r="E13" s="25">
        <f>+D13*'Detalle Explicativo'!$D$18</f>
        <v>12318180</v>
      </c>
      <c r="F13" s="25">
        <f>+D13*'Detalle Explicativo'!$D$24</f>
        <v>21840000</v>
      </c>
      <c r="G13" s="25">
        <f>+D13*'Detalle Explicativo'!$D$30</f>
        <v>32804116.800000001</v>
      </c>
    </row>
    <row r="14" spans="1:7" x14ac:dyDescent="0.25">
      <c r="A14" s="137"/>
      <c r="B14" s="5" t="s">
        <v>13</v>
      </c>
      <c r="C14" s="25">
        <v>1200000</v>
      </c>
      <c r="D14" s="6">
        <v>40</v>
      </c>
      <c r="E14" s="25">
        <f>+D14*'Detalle Explicativo'!$D$18</f>
        <v>3519480</v>
      </c>
      <c r="F14" s="25">
        <f>+D14*'Detalle Explicativo'!$D$24</f>
        <v>6240000</v>
      </c>
      <c r="G14" s="25">
        <f>+D14*'Detalle Explicativo'!$D$30</f>
        <v>9372604.8000000007</v>
      </c>
    </row>
    <row r="15" spans="1:7" x14ac:dyDescent="0.25">
      <c r="A15" s="137"/>
      <c r="B15" s="5" t="s">
        <v>14</v>
      </c>
      <c r="C15" s="25">
        <v>2400000</v>
      </c>
      <c r="D15" s="6">
        <v>80</v>
      </c>
      <c r="E15" s="25">
        <f>+D15*'Detalle Explicativo'!$D$18</f>
        <v>7038960</v>
      </c>
      <c r="F15" s="25">
        <f>+D15*'Detalle Explicativo'!$D$24</f>
        <v>12480000</v>
      </c>
      <c r="G15" s="25">
        <f>+D15*'Detalle Explicativo'!$D$30</f>
        <v>18745209.600000001</v>
      </c>
    </row>
    <row r="16" spans="1:7" x14ac:dyDescent="0.25">
      <c r="A16" s="137"/>
      <c r="B16" s="5" t="s">
        <v>15</v>
      </c>
      <c r="C16" s="25">
        <v>1200000</v>
      </c>
      <c r="D16" s="6">
        <v>40</v>
      </c>
      <c r="E16" s="25">
        <f>+D16*'Detalle Explicativo'!$D$18</f>
        <v>3519480</v>
      </c>
      <c r="F16" s="25">
        <f>+D16*'Detalle Explicativo'!$D$24</f>
        <v>6240000</v>
      </c>
      <c r="G16" s="25">
        <f>+D16*'Detalle Explicativo'!$D$30</f>
        <v>9372604.8000000007</v>
      </c>
    </row>
    <row r="17" spans="1:7" x14ac:dyDescent="0.25">
      <c r="A17" s="137"/>
      <c r="B17" s="5" t="s">
        <v>16</v>
      </c>
      <c r="C17" s="25">
        <v>2400000</v>
      </c>
      <c r="D17" s="6">
        <v>80</v>
      </c>
      <c r="E17" s="25">
        <f>+D17*'Detalle Explicativo'!$D$18</f>
        <v>7038960</v>
      </c>
      <c r="F17" s="25">
        <f>+D17*'Detalle Explicativo'!$D$24</f>
        <v>12480000</v>
      </c>
      <c r="G17" s="25">
        <f>+D17*'Detalle Explicativo'!$D$30</f>
        <v>18745209.600000001</v>
      </c>
    </row>
    <row r="18" spans="1:7" x14ac:dyDescent="0.25">
      <c r="A18" s="133"/>
      <c r="B18" s="5" t="s">
        <v>17</v>
      </c>
      <c r="C18" s="25">
        <v>1200000</v>
      </c>
      <c r="D18" s="6">
        <v>40</v>
      </c>
      <c r="E18" s="25">
        <f>+D18*'Detalle Explicativo'!$D$18</f>
        <v>3519480</v>
      </c>
      <c r="F18" s="25">
        <f>+D18*'Detalle Explicativo'!$D$24</f>
        <v>6240000</v>
      </c>
      <c r="G18" s="25">
        <f>+D18*'Detalle Explicativo'!$D$30</f>
        <v>9372604.8000000007</v>
      </c>
    </row>
    <row r="19" spans="1:7" x14ac:dyDescent="0.25">
      <c r="A19" s="134" t="s">
        <v>18</v>
      </c>
      <c r="B19" s="1" t="s">
        <v>19</v>
      </c>
      <c r="C19" s="26">
        <v>600</v>
      </c>
      <c r="D19" s="2">
        <v>20</v>
      </c>
      <c r="E19" s="26">
        <f>+D19*'Detalle Explicativo'!$D$18</f>
        <v>1759740</v>
      </c>
      <c r="F19" s="26">
        <f>+D19*'Detalle Explicativo'!$D$24</f>
        <v>3120000</v>
      </c>
      <c r="G19" s="25">
        <f>+D19*'Detalle Explicativo'!$D$30</f>
        <v>4686302.4000000004</v>
      </c>
    </row>
    <row r="20" spans="1:7" x14ac:dyDescent="0.25">
      <c r="A20" s="135"/>
      <c r="B20" s="1" t="s">
        <v>20</v>
      </c>
      <c r="C20" s="26">
        <v>600</v>
      </c>
      <c r="D20" s="2">
        <v>20</v>
      </c>
      <c r="E20" s="26">
        <f>+D20*'Detalle Explicativo'!$D$18</f>
        <v>1759740</v>
      </c>
      <c r="F20" s="26">
        <f>+D20*'Detalle Explicativo'!$D$24</f>
        <v>3120000</v>
      </c>
      <c r="G20" s="25">
        <f>+D20*'Detalle Explicativo'!$D$30</f>
        <v>4686302.4000000004</v>
      </c>
    </row>
    <row r="21" spans="1:7" x14ac:dyDescent="0.25">
      <c r="A21" s="135"/>
      <c r="B21" s="1" t="s">
        <v>21</v>
      </c>
      <c r="C21" s="26">
        <v>300</v>
      </c>
      <c r="D21" s="2">
        <v>10</v>
      </c>
      <c r="E21" s="26">
        <f>+D21*'Detalle Explicativo'!$D$18</f>
        <v>879870</v>
      </c>
      <c r="F21" s="26">
        <f>+D21*'Detalle Explicativo'!$D$24</f>
        <v>1560000</v>
      </c>
      <c r="G21" s="25">
        <f>+D21*'Detalle Explicativo'!$D$30</f>
        <v>2343151.2000000002</v>
      </c>
    </row>
    <row r="22" spans="1:7" x14ac:dyDescent="0.25">
      <c r="A22" s="135"/>
      <c r="B22" s="1" t="s">
        <v>22</v>
      </c>
      <c r="C22" s="26">
        <v>600</v>
      </c>
      <c r="D22" s="2">
        <v>20</v>
      </c>
      <c r="E22" s="26">
        <f>+D22*'Detalle Explicativo'!$D$18</f>
        <v>1759740</v>
      </c>
      <c r="F22" s="26">
        <f>+D22*'Detalle Explicativo'!$D$24</f>
        <v>3120000</v>
      </c>
      <c r="G22" s="25">
        <f>+D22*'Detalle Explicativo'!$D$30</f>
        <v>4686302.4000000004</v>
      </c>
    </row>
    <row r="23" spans="1:7" x14ac:dyDescent="0.25">
      <c r="A23" s="136"/>
      <c r="B23" s="1" t="s">
        <v>23</v>
      </c>
      <c r="C23" s="26">
        <v>600</v>
      </c>
      <c r="D23" s="2">
        <v>20</v>
      </c>
      <c r="E23" s="26">
        <f>+D23*'Detalle Explicativo'!$D$18</f>
        <v>1759740</v>
      </c>
      <c r="F23" s="26">
        <f>+D23*'Detalle Explicativo'!$D$24</f>
        <v>3120000</v>
      </c>
      <c r="G23" s="25">
        <f>+D23*'Detalle Explicativo'!$D$30</f>
        <v>4686302.4000000004</v>
      </c>
    </row>
    <row r="24" spans="1:7" x14ac:dyDescent="0.25">
      <c r="A24" s="132" t="s">
        <v>24</v>
      </c>
      <c r="B24" s="5" t="s">
        <v>25</v>
      </c>
      <c r="C24" s="25">
        <v>300</v>
      </c>
      <c r="D24" s="6">
        <v>10</v>
      </c>
      <c r="E24" s="25">
        <f>+D24*'Detalle Explicativo'!$D$18</f>
        <v>879870</v>
      </c>
      <c r="F24" s="25">
        <f>+D24*'Detalle Explicativo'!$D$24</f>
        <v>1560000</v>
      </c>
      <c r="G24" s="25">
        <f>+D24*'Detalle Explicativo'!$D$30</f>
        <v>2343151.2000000002</v>
      </c>
    </row>
    <row r="25" spans="1:7" x14ac:dyDescent="0.25">
      <c r="A25" s="133"/>
      <c r="B25" s="5" t="s">
        <v>26</v>
      </c>
      <c r="C25" s="25">
        <v>300</v>
      </c>
      <c r="D25" s="6">
        <v>10</v>
      </c>
      <c r="E25" s="25">
        <f>+D25*'Detalle Explicativo'!$D$18</f>
        <v>879870</v>
      </c>
      <c r="F25" s="25">
        <f>+D25*'Detalle Explicativo'!$D$24</f>
        <v>1560000</v>
      </c>
      <c r="G25" s="25">
        <f>+D25*'Detalle Explicativo'!$D$30</f>
        <v>2343151.2000000002</v>
      </c>
    </row>
    <row r="26" spans="1:7" x14ac:dyDescent="0.25">
      <c r="A26" s="134" t="s">
        <v>27</v>
      </c>
      <c r="B26" s="1" t="s">
        <v>28</v>
      </c>
      <c r="C26" s="26">
        <v>30</v>
      </c>
      <c r="D26" s="2">
        <v>1</v>
      </c>
      <c r="E26" s="26">
        <f>+D26*'Detalle Explicativo'!$D$18</f>
        <v>87987</v>
      </c>
      <c r="F26" s="26">
        <f>+D26*'Detalle Explicativo'!$D$24</f>
        <v>156000</v>
      </c>
      <c r="G26" s="25">
        <f>+D26*'Detalle Explicativo'!$D$30</f>
        <v>234315.12</v>
      </c>
    </row>
    <row r="27" spans="1:7" x14ac:dyDescent="0.25">
      <c r="A27" s="136"/>
      <c r="B27" s="1" t="s">
        <v>29</v>
      </c>
      <c r="C27" s="26">
        <v>720</v>
      </c>
      <c r="D27" s="2">
        <v>24</v>
      </c>
      <c r="E27" s="26">
        <f>+D27*'Detalle Explicativo'!$D$18</f>
        <v>2111688</v>
      </c>
      <c r="F27" s="26">
        <f>+D27*'Detalle Explicativo'!$D$24</f>
        <v>3744000</v>
      </c>
      <c r="G27" s="25">
        <f>+D27*'Detalle Explicativo'!$D$30</f>
        <v>5623562.8799999999</v>
      </c>
    </row>
    <row r="28" spans="1:7" x14ac:dyDescent="0.25">
      <c r="A28" s="132" t="s">
        <v>30</v>
      </c>
      <c r="B28" s="5" t="s">
        <v>31</v>
      </c>
      <c r="C28" s="25">
        <v>6000000</v>
      </c>
      <c r="D28" s="6">
        <v>200</v>
      </c>
      <c r="E28" s="25">
        <f>+D28*'Detalle Explicativo'!$D$18</f>
        <v>17597400</v>
      </c>
      <c r="F28" s="25">
        <f>+D28*'Detalle Explicativo'!$D$24</f>
        <v>31200000</v>
      </c>
      <c r="G28" s="25">
        <f>+D28*'Detalle Explicativo'!$D$30</f>
        <v>46863024</v>
      </c>
    </row>
    <row r="29" spans="1:7" x14ac:dyDescent="0.25">
      <c r="A29" s="133"/>
      <c r="B29" s="5" t="s">
        <v>32</v>
      </c>
      <c r="C29" s="25">
        <v>6000000</v>
      </c>
      <c r="D29" s="6">
        <v>200</v>
      </c>
      <c r="E29" s="25">
        <f>+D29*'Detalle Explicativo'!$D$18</f>
        <v>17597400</v>
      </c>
      <c r="F29" s="25">
        <f>+D29*'Detalle Explicativo'!$D$24</f>
        <v>31200000</v>
      </c>
      <c r="G29" s="25">
        <f>+D29*'Detalle Explicativo'!$D$30</f>
        <v>46863024</v>
      </c>
    </row>
    <row r="30" spans="1:7" x14ac:dyDescent="0.25">
      <c r="A30" s="134" t="s">
        <v>33</v>
      </c>
      <c r="B30" s="1" t="s">
        <v>34</v>
      </c>
      <c r="C30" s="26">
        <v>5400000</v>
      </c>
      <c r="D30" s="2">
        <v>180</v>
      </c>
      <c r="E30" s="26">
        <f>+D30*'Detalle Explicativo'!$D$18</f>
        <v>15837660</v>
      </c>
      <c r="F30" s="26">
        <f>+D30*'Detalle Explicativo'!$D$24</f>
        <v>28080000</v>
      </c>
      <c r="G30" s="25">
        <f>+D30*'Detalle Explicativo'!$D$30</f>
        <v>42176721.600000001</v>
      </c>
    </row>
    <row r="31" spans="1:7" x14ac:dyDescent="0.25">
      <c r="A31" s="135"/>
      <c r="B31" s="1" t="s">
        <v>35</v>
      </c>
      <c r="C31" s="26">
        <v>5400000</v>
      </c>
      <c r="D31" s="2">
        <v>180</v>
      </c>
      <c r="E31" s="26">
        <f>+D31*'Detalle Explicativo'!$D$18</f>
        <v>15837660</v>
      </c>
      <c r="F31" s="26">
        <f>+D31*'Detalle Explicativo'!$D$24</f>
        <v>28080000</v>
      </c>
      <c r="G31" s="25">
        <f>+D31*'Detalle Explicativo'!$D$30</f>
        <v>42176721.600000001</v>
      </c>
    </row>
    <row r="32" spans="1:7" x14ac:dyDescent="0.25">
      <c r="A32" s="135"/>
      <c r="B32" s="1" t="s">
        <v>36</v>
      </c>
      <c r="C32" s="26">
        <v>5400000</v>
      </c>
      <c r="D32" s="2">
        <v>180</v>
      </c>
      <c r="E32" s="26">
        <f>+D32*'Detalle Explicativo'!$D$18</f>
        <v>15837660</v>
      </c>
      <c r="F32" s="26">
        <f>+D32*'Detalle Explicativo'!$D$24</f>
        <v>28080000</v>
      </c>
      <c r="G32" s="25">
        <f>+D32*'Detalle Explicativo'!$D$30</f>
        <v>42176721.600000001</v>
      </c>
    </row>
    <row r="33" spans="1:7" x14ac:dyDescent="0.25">
      <c r="A33" s="136"/>
      <c r="B33" s="1" t="s">
        <v>37</v>
      </c>
      <c r="C33" s="26">
        <v>5400000</v>
      </c>
      <c r="D33" s="2">
        <v>180</v>
      </c>
      <c r="E33" s="26">
        <f>+D33*'Detalle Explicativo'!$D$18</f>
        <v>15837660</v>
      </c>
      <c r="F33" s="26">
        <f>+D33*'Detalle Explicativo'!$D$24</f>
        <v>28080000</v>
      </c>
      <c r="G33" s="25">
        <f>+D33*'Detalle Explicativo'!$D$30</f>
        <v>42176721.600000001</v>
      </c>
    </row>
    <row r="34" spans="1:7" x14ac:dyDescent="0.25">
      <c r="A34" s="132" t="s">
        <v>38</v>
      </c>
      <c r="B34" s="5" t="s">
        <v>39</v>
      </c>
      <c r="C34" s="25">
        <v>1200000</v>
      </c>
      <c r="D34" s="6">
        <v>40</v>
      </c>
      <c r="E34" s="25">
        <f>+D34*'Detalle Explicativo'!$D$18</f>
        <v>3519480</v>
      </c>
      <c r="F34" s="25">
        <f>+D34*'Detalle Explicativo'!$D$24</f>
        <v>6240000</v>
      </c>
      <c r="G34" s="25">
        <f>+D34*'Detalle Explicativo'!$D$30</f>
        <v>9372604.8000000007</v>
      </c>
    </row>
    <row r="35" spans="1:7" x14ac:dyDescent="0.25">
      <c r="A35" s="137"/>
      <c r="B35" s="5" t="s">
        <v>40</v>
      </c>
      <c r="C35" s="25">
        <v>1200000</v>
      </c>
      <c r="D35" s="6">
        <v>40</v>
      </c>
      <c r="E35" s="25">
        <f>+D35*'Detalle Explicativo'!$D$18</f>
        <v>3519480</v>
      </c>
      <c r="F35" s="25">
        <f>+D35*'Detalle Explicativo'!$D$24</f>
        <v>6240000</v>
      </c>
      <c r="G35" s="25">
        <f>+D35*'Detalle Explicativo'!$D$30</f>
        <v>9372604.8000000007</v>
      </c>
    </row>
    <row r="36" spans="1:7" x14ac:dyDescent="0.25">
      <c r="A36" s="133"/>
      <c r="B36" s="5" t="s">
        <v>41</v>
      </c>
      <c r="C36" s="25">
        <v>720</v>
      </c>
      <c r="D36" s="6">
        <v>24</v>
      </c>
      <c r="E36" s="25">
        <f>+D36*'Detalle Explicativo'!$D$18</f>
        <v>2111688</v>
      </c>
      <c r="F36" s="25">
        <f>+D36*'Detalle Explicativo'!$D$24</f>
        <v>3744000</v>
      </c>
      <c r="G36" s="25">
        <f>+D36*'Detalle Explicativo'!$D$30</f>
        <v>5623562.8799999999</v>
      </c>
    </row>
    <row r="37" spans="1:7" x14ac:dyDescent="0.25">
      <c r="A37" s="4" t="s">
        <v>42</v>
      </c>
      <c r="B37" s="1" t="s">
        <v>43</v>
      </c>
      <c r="C37" s="26">
        <v>26300000</v>
      </c>
      <c r="D37" s="2">
        <v>875</v>
      </c>
      <c r="E37" s="26">
        <f>+D37*'Detalle Explicativo'!$D$18</f>
        <v>76988625</v>
      </c>
      <c r="F37" s="26">
        <f>+D37*'Detalle Explicativo'!$D$24</f>
        <v>136500000</v>
      </c>
      <c r="G37" s="25">
        <f>+D37*'Detalle Explicativo'!$D$30</f>
        <v>205025730</v>
      </c>
    </row>
    <row r="38" spans="1:7" x14ac:dyDescent="0.25">
      <c r="A38" s="7" t="s">
        <v>44</v>
      </c>
      <c r="B38" s="5" t="s">
        <v>45</v>
      </c>
      <c r="C38" s="25">
        <v>360</v>
      </c>
      <c r="D38" s="6">
        <v>12</v>
      </c>
      <c r="E38" s="25">
        <f>+D38*'Detalle Explicativo'!$D$18</f>
        <v>1055844</v>
      </c>
      <c r="F38" s="25">
        <f>+D38*'Detalle Explicativo'!$D$24</f>
        <v>1872000</v>
      </c>
      <c r="G38" s="25">
        <f>+D38*'Detalle Explicativo'!$D$30</f>
        <v>2811781.44</v>
      </c>
    </row>
    <row r="39" spans="1:7" x14ac:dyDescent="0.25">
      <c r="A39" s="4" t="s">
        <v>46</v>
      </c>
      <c r="B39" s="1" t="s">
        <v>47</v>
      </c>
      <c r="C39" s="26">
        <v>720</v>
      </c>
      <c r="D39" s="2">
        <v>24</v>
      </c>
      <c r="E39" s="26">
        <f>+D39*'Detalle Explicativo'!$D$18</f>
        <v>2111688</v>
      </c>
      <c r="F39" s="26">
        <f>+D39*'Detalle Explicativo'!$D$24</f>
        <v>3744000</v>
      </c>
      <c r="G39" s="25">
        <f>+D39*'Detalle Explicativo'!$D$30</f>
        <v>5623562.8799999999</v>
      </c>
    </row>
    <row r="40" spans="1:7" x14ac:dyDescent="0.25">
      <c r="A40" s="132" t="s">
        <v>48</v>
      </c>
      <c r="B40" s="5" t="s">
        <v>49</v>
      </c>
      <c r="C40" s="25">
        <v>48000000</v>
      </c>
      <c r="D40" s="6">
        <v>1600</v>
      </c>
      <c r="E40" s="25">
        <f>+D40*'Detalle Explicativo'!$D$18</f>
        <v>140779200</v>
      </c>
      <c r="F40" s="25">
        <f>+D40*'Detalle Explicativo'!$D$24</f>
        <v>249600000</v>
      </c>
      <c r="G40" s="25">
        <f>+D40*'Detalle Explicativo'!$D$30</f>
        <v>374904192</v>
      </c>
    </row>
    <row r="41" spans="1:7" x14ac:dyDescent="0.25">
      <c r="A41" s="137"/>
      <c r="B41" s="5" t="s">
        <v>50</v>
      </c>
      <c r="C41" s="25">
        <v>300000000</v>
      </c>
      <c r="D41" s="6">
        <v>10000</v>
      </c>
      <c r="E41" s="25">
        <f>+D41*'Detalle Explicativo'!$D$18</f>
        <v>879870000</v>
      </c>
      <c r="F41" s="25">
        <f>+D41*'Detalle Explicativo'!$D$24</f>
        <v>1560000000</v>
      </c>
      <c r="G41" s="25">
        <f>+D41*'Detalle Explicativo'!$D$30</f>
        <v>2343151200</v>
      </c>
    </row>
    <row r="42" spans="1:7" x14ac:dyDescent="0.25">
      <c r="A42" s="133"/>
      <c r="B42" s="5" t="s">
        <v>51</v>
      </c>
      <c r="C42" s="25">
        <v>48000000</v>
      </c>
      <c r="D42" s="6">
        <v>1600</v>
      </c>
      <c r="E42" s="25">
        <f>+D42*'Detalle Explicativo'!$D$18</f>
        <v>140779200</v>
      </c>
      <c r="F42" s="25">
        <f>+D42*'Detalle Explicativo'!$D$24</f>
        <v>249600000</v>
      </c>
      <c r="G42" s="144">
        <f>+D42*'Detalle Explicativo'!$D$30</f>
        <v>374904192</v>
      </c>
    </row>
    <row r="43" spans="1:7" x14ac:dyDescent="0.25">
      <c r="A43" s="3"/>
      <c r="B43" s="3"/>
      <c r="F43" s="3"/>
    </row>
  </sheetData>
  <mergeCells count="10">
    <mergeCell ref="A1:F3"/>
    <mergeCell ref="A28:A29"/>
    <mergeCell ref="A30:A33"/>
    <mergeCell ref="A34:A36"/>
    <mergeCell ref="A40:A42"/>
    <mergeCell ref="A6:A10"/>
    <mergeCell ref="A12:A18"/>
    <mergeCell ref="A19:A23"/>
    <mergeCell ref="A24:A25"/>
    <mergeCell ref="A26:A27"/>
  </mergeCells>
  <pageMargins left="0.7" right="0.7" top="0.75" bottom="0.75" header="0.3" footer="0.3"/>
  <pageSetup paperSize="9" scale="4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3"/>
  <sheetViews>
    <sheetView topLeftCell="A12" zoomScale="85" zoomScaleNormal="85" workbookViewId="0">
      <selection activeCell="G2" sqref="G2"/>
    </sheetView>
  </sheetViews>
  <sheetFormatPr defaultColWidth="11.42578125" defaultRowHeight="15" outlineLevelRow="1" x14ac:dyDescent="0.25"/>
  <cols>
    <col min="1" max="1" width="11.42578125" style="10" customWidth="1"/>
    <col min="2" max="2" width="14.140625" style="10" customWidth="1"/>
    <col min="3" max="3" width="16.5703125" style="10" customWidth="1"/>
    <col min="4" max="4" width="14.28515625" style="10" customWidth="1"/>
    <col min="5" max="5" width="68.28515625" style="10" bestFit="1" customWidth="1"/>
    <col min="6" max="6" width="13.42578125" style="10" bestFit="1" customWidth="1"/>
    <col min="7" max="16384" width="11.42578125" style="10"/>
  </cols>
  <sheetData>
    <row r="1" spans="1:6" ht="16.5" customHeight="1" x14ac:dyDescent="0.25">
      <c r="A1" s="141" t="s">
        <v>52</v>
      </c>
      <c r="B1" s="141"/>
      <c r="C1" s="141"/>
      <c r="D1" s="141"/>
      <c r="E1" s="141"/>
    </row>
    <row r="2" spans="1:6" ht="16.5" customHeight="1" x14ac:dyDescent="0.25">
      <c r="A2" s="141" t="s">
        <v>53</v>
      </c>
      <c r="B2" s="141"/>
      <c r="C2" s="141"/>
      <c r="D2" s="141"/>
      <c r="E2" s="141"/>
    </row>
    <row r="3" spans="1:6" ht="15.75" thickBot="1" x14ac:dyDescent="0.3">
      <c r="A3" s="9"/>
    </row>
    <row r="4" spans="1:6" ht="16.5" customHeight="1" thickBot="1" x14ac:dyDescent="0.3">
      <c r="A4" s="138" t="s">
        <v>54</v>
      </c>
      <c r="B4" s="139"/>
      <c r="C4" s="139"/>
      <c r="D4" s="139"/>
      <c r="E4" s="140"/>
    </row>
    <row r="5" spans="1:6" x14ac:dyDescent="0.25">
      <c r="A5" s="11"/>
    </row>
    <row r="6" spans="1:6" ht="15.75" x14ac:dyDescent="0.25">
      <c r="A6" s="12" t="s">
        <v>55</v>
      </c>
      <c r="B6" s="12" t="s">
        <v>56</v>
      </c>
      <c r="C6" s="12" t="s">
        <v>57</v>
      </c>
      <c r="D6" s="12" t="s">
        <v>58</v>
      </c>
      <c r="E6" s="12" t="s">
        <v>59</v>
      </c>
      <c r="F6" s="24" t="s">
        <v>56</v>
      </c>
    </row>
    <row r="7" spans="1:6" outlineLevel="1" x14ac:dyDescent="0.25">
      <c r="A7" s="13" t="s">
        <v>60</v>
      </c>
      <c r="B7" s="14">
        <v>20587.5</v>
      </c>
      <c r="C7" s="15" t="s">
        <v>61</v>
      </c>
      <c r="D7" s="16">
        <v>0</v>
      </c>
      <c r="E7" s="17" t="s">
        <v>62</v>
      </c>
    </row>
    <row r="8" spans="1:6" outlineLevel="1" x14ac:dyDescent="0.25">
      <c r="A8" s="13" t="s">
        <v>63</v>
      </c>
      <c r="B8" s="14">
        <f>+B7</f>
        <v>20587.5</v>
      </c>
      <c r="C8" s="15" t="s">
        <v>61</v>
      </c>
      <c r="D8" s="16">
        <f>(B8/B7)-1</f>
        <v>0</v>
      </c>
      <c r="E8" s="17" t="s">
        <v>62</v>
      </c>
    </row>
    <row r="9" spans="1:6" outlineLevel="1" x14ac:dyDescent="0.25">
      <c r="A9" s="13" t="s">
        <v>64</v>
      </c>
      <c r="B9" s="14">
        <f>+B7</f>
        <v>20587.5</v>
      </c>
      <c r="C9" s="15" t="s">
        <v>61</v>
      </c>
      <c r="D9" s="16">
        <f t="shared" ref="D9:D43" si="0">(B9/B8)-1</f>
        <v>0</v>
      </c>
      <c r="E9" s="17" t="s">
        <v>62</v>
      </c>
    </row>
    <row r="10" spans="1:6" outlineLevel="1" x14ac:dyDescent="0.25">
      <c r="A10" s="13" t="s">
        <v>65</v>
      </c>
      <c r="B10" s="14">
        <v>21600</v>
      </c>
      <c r="C10" s="15" t="s">
        <v>61</v>
      </c>
      <c r="D10" s="16">
        <f t="shared" si="0"/>
        <v>4.9180327868852514E-2</v>
      </c>
      <c r="E10" s="17" t="s">
        <v>62</v>
      </c>
    </row>
    <row r="11" spans="1:6" outlineLevel="1" x14ac:dyDescent="0.25">
      <c r="A11" s="13" t="s">
        <v>66</v>
      </c>
      <c r="B11" s="14">
        <v>23544</v>
      </c>
      <c r="C11" s="15" t="s">
        <v>67</v>
      </c>
      <c r="D11" s="16">
        <f t="shared" si="0"/>
        <v>9.000000000000008E-2</v>
      </c>
      <c r="E11" s="17" t="s">
        <v>68</v>
      </c>
    </row>
    <row r="12" spans="1:6" outlineLevel="1" x14ac:dyDescent="0.25">
      <c r="A12" s="13" t="s">
        <v>69</v>
      </c>
      <c r="B12" s="14">
        <v>24408</v>
      </c>
      <c r="C12" s="15" t="s">
        <v>67</v>
      </c>
      <c r="D12" s="16">
        <f t="shared" si="0"/>
        <v>3.669724770642202E-2</v>
      </c>
      <c r="E12" s="17" t="s">
        <v>68</v>
      </c>
    </row>
    <row r="13" spans="1:6" outlineLevel="1" x14ac:dyDescent="0.25">
      <c r="A13" s="13" t="s">
        <v>70</v>
      </c>
      <c r="B13" s="14">
        <v>25272</v>
      </c>
      <c r="C13" s="15" t="s">
        <v>67</v>
      </c>
      <c r="D13" s="16">
        <f t="shared" si="0"/>
        <v>3.539823008849563E-2</v>
      </c>
      <c r="E13" s="17" t="s">
        <v>68</v>
      </c>
    </row>
    <row r="14" spans="1:6" outlineLevel="1" x14ac:dyDescent="0.25">
      <c r="A14" s="13" t="s">
        <v>71</v>
      </c>
      <c r="B14" s="14">
        <v>27216</v>
      </c>
      <c r="C14" s="15" t="s">
        <v>72</v>
      </c>
      <c r="D14" s="16">
        <f t="shared" si="0"/>
        <v>7.6923076923076872E-2</v>
      </c>
      <c r="E14" s="17" t="s">
        <v>73</v>
      </c>
    </row>
    <row r="15" spans="1:6" outlineLevel="1" x14ac:dyDescent="0.25">
      <c r="A15" s="13" t="s">
        <v>74</v>
      </c>
      <c r="B15" s="14">
        <v>28080</v>
      </c>
      <c r="C15" s="15" t="s">
        <v>72</v>
      </c>
      <c r="D15" s="16">
        <f t="shared" si="0"/>
        <v>3.1746031746031855E-2</v>
      </c>
      <c r="E15" s="17" t="s">
        <v>73</v>
      </c>
    </row>
    <row r="16" spans="1:6" outlineLevel="1" x14ac:dyDescent="0.25">
      <c r="A16" s="13" t="s">
        <v>75</v>
      </c>
      <c r="B16" s="14">
        <v>31104</v>
      </c>
      <c r="C16" s="15" t="s">
        <v>76</v>
      </c>
      <c r="D16" s="16">
        <f t="shared" si="0"/>
        <v>0.10769230769230775</v>
      </c>
      <c r="E16" s="17" t="s">
        <v>77</v>
      </c>
    </row>
    <row r="17" spans="1:5" outlineLevel="1" x14ac:dyDescent="0.25">
      <c r="A17" s="13" t="s">
        <v>78</v>
      </c>
      <c r="B17" s="14">
        <v>32000</v>
      </c>
      <c r="C17" s="15" t="s">
        <v>76</v>
      </c>
      <c r="D17" s="16">
        <f t="shared" si="0"/>
        <v>2.8806584362139898E-2</v>
      </c>
      <c r="E17" s="17" t="s">
        <v>77</v>
      </c>
    </row>
    <row r="18" spans="1:5" outlineLevel="1" x14ac:dyDescent="0.25">
      <c r="A18" s="13" t="s">
        <v>79</v>
      </c>
      <c r="B18" s="14">
        <f>+B17</f>
        <v>32000</v>
      </c>
      <c r="C18" s="15" t="s">
        <v>76</v>
      </c>
      <c r="D18" s="16">
        <f t="shared" si="0"/>
        <v>0</v>
      </c>
      <c r="E18" s="17" t="s">
        <v>77</v>
      </c>
    </row>
    <row r="19" spans="1:5" outlineLevel="1" x14ac:dyDescent="0.25">
      <c r="A19" s="13" t="s">
        <v>80</v>
      </c>
      <c r="B19" s="14">
        <f>+B17</f>
        <v>32000</v>
      </c>
      <c r="C19" s="15" t="s">
        <v>76</v>
      </c>
      <c r="D19" s="16">
        <f t="shared" si="0"/>
        <v>0</v>
      </c>
      <c r="E19" s="17" t="s">
        <v>77</v>
      </c>
    </row>
    <row r="20" spans="1:5" outlineLevel="1" x14ac:dyDescent="0.25">
      <c r="A20" s="13" t="s">
        <v>81</v>
      </c>
      <c r="B20" s="14">
        <f>+B17</f>
        <v>32000</v>
      </c>
      <c r="C20" s="15" t="s">
        <v>76</v>
      </c>
      <c r="D20" s="16">
        <f t="shared" si="0"/>
        <v>0</v>
      </c>
      <c r="E20" s="17" t="s">
        <v>77</v>
      </c>
    </row>
    <row r="21" spans="1:5" outlineLevel="1" x14ac:dyDescent="0.25">
      <c r="A21" s="13" t="s">
        <v>82</v>
      </c>
      <c r="B21" s="14">
        <v>33000</v>
      </c>
      <c r="C21" s="15" t="s">
        <v>76</v>
      </c>
      <c r="D21" s="16">
        <f t="shared" si="0"/>
        <v>3.125E-2</v>
      </c>
      <c r="E21" s="17" t="s">
        <v>77</v>
      </c>
    </row>
    <row r="22" spans="1:5" outlineLevel="1" x14ac:dyDescent="0.25">
      <c r="A22" s="13" t="s">
        <v>83</v>
      </c>
      <c r="B22" s="14">
        <f>+B21</f>
        <v>33000</v>
      </c>
      <c r="C22" s="15" t="s">
        <v>76</v>
      </c>
      <c r="D22" s="16">
        <f t="shared" si="0"/>
        <v>0</v>
      </c>
      <c r="E22" s="17" t="s">
        <v>77</v>
      </c>
    </row>
    <row r="23" spans="1:5" outlineLevel="1" x14ac:dyDescent="0.25">
      <c r="A23" s="13" t="s">
        <v>84</v>
      </c>
      <c r="B23" s="14">
        <v>38940</v>
      </c>
      <c r="C23" s="15" t="s">
        <v>85</v>
      </c>
      <c r="D23" s="16">
        <f t="shared" si="0"/>
        <v>0.17999999999999994</v>
      </c>
      <c r="E23" s="17" t="s">
        <v>86</v>
      </c>
    </row>
    <row r="24" spans="1:5" outlineLevel="1" x14ac:dyDescent="0.25">
      <c r="A24" s="13" t="s">
        <v>87</v>
      </c>
      <c r="B24" s="14">
        <f>+B23</f>
        <v>38940</v>
      </c>
      <c r="C24" s="15" t="s">
        <v>85</v>
      </c>
      <c r="D24" s="16">
        <f t="shared" si="0"/>
        <v>0</v>
      </c>
      <c r="E24" s="17" t="s">
        <v>86</v>
      </c>
    </row>
    <row r="25" spans="1:5" outlineLevel="1" x14ac:dyDescent="0.25">
      <c r="A25" s="13" t="s">
        <v>88</v>
      </c>
      <c r="B25" s="14">
        <v>45540</v>
      </c>
      <c r="C25" s="15" t="s">
        <v>89</v>
      </c>
      <c r="D25" s="16">
        <f t="shared" si="0"/>
        <v>0.16949152542372881</v>
      </c>
      <c r="E25" s="17" t="s">
        <v>90</v>
      </c>
    </row>
    <row r="26" spans="1:5" outlineLevel="1" x14ac:dyDescent="0.25">
      <c r="A26" s="13" t="s">
        <v>91</v>
      </c>
      <c r="B26" s="14">
        <f>+B25</f>
        <v>45540</v>
      </c>
      <c r="C26" s="15" t="s">
        <v>89</v>
      </c>
      <c r="D26" s="16">
        <f t="shared" si="0"/>
        <v>0</v>
      </c>
      <c r="E26" s="17" t="s">
        <v>90</v>
      </c>
    </row>
    <row r="27" spans="1:5" outlineLevel="1" x14ac:dyDescent="0.25">
      <c r="A27" s="13" t="s">
        <v>92</v>
      </c>
      <c r="B27" s="14">
        <v>47850</v>
      </c>
      <c r="C27" s="15" t="s">
        <v>89</v>
      </c>
      <c r="D27" s="16">
        <f t="shared" si="0"/>
        <v>5.0724637681159424E-2</v>
      </c>
      <c r="E27" s="17" t="s">
        <v>90</v>
      </c>
    </row>
    <row r="28" spans="1:5" outlineLevel="1" x14ac:dyDescent="0.25">
      <c r="A28" s="13" t="s">
        <v>93</v>
      </c>
      <c r="B28" s="14">
        <v>51200</v>
      </c>
      <c r="C28" s="15" t="s">
        <v>94</v>
      </c>
      <c r="D28" s="16">
        <f t="shared" si="0"/>
        <v>7.0010449320794255E-2</v>
      </c>
      <c r="E28" s="17" t="s">
        <v>95</v>
      </c>
    </row>
    <row r="29" spans="1:5" outlineLevel="1" x14ac:dyDescent="0.25">
      <c r="A29" s="13" t="s">
        <v>96</v>
      </c>
      <c r="B29" s="14">
        <v>54550</v>
      </c>
      <c r="C29" s="15" t="s">
        <v>94</v>
      </c>
      <c r="D29" s="16">
        <f t="shared" si="0"/>
        <v>6.54296875E-2</v>
      </c>
      <c r="E29" s="17" t="s">
        <v>95</v>
      </c>
    </row>
    <row r="30" spans="1:5" outlineLevel="1" x14ac:dyDescent="0.25">
      <c r="A30" s="13" t="s">
        <v>97</v>
      </c>
      <c r="B30" s="14">
        <v>57900</v>
      </c>
      <c r="C30" s="15" t="s">
        <v>94</v>
      </c>
      <c r="D30" s="16">
        <f t="shared" si="0"/>
        <v>6.1411549037580171E-2</v>
      </c>
      <c r="E30" s="17" t="s">
        <v>95</v>
      </c>
    </row>
    <row r="31" spans="1:5" outlineLevel="1" x14ac:dyDescent="0.25">
      <c r="A31" s="13" t="s">
        <v>98</v>
      </c>
      <c r="B31" s="14">
        <v>61953</v>
      </c>
      <c r="C31" s="15" t="s">
        <v>99</v>
      </c>
      <c r="D31" s="16">
        <f t="shared" si="0"/>
        <v>7.0000000000000062E-2</v>
      </c>
      <c r="E31" s="17" t="s">
        <v>100</v>
      </c>
    </row>
    <row r="32" spans="1:5" outlineLevel="1" x14ac:dyDescent="0.25">
      <c r="A32" s="13" t="s">
        <v>101</v>
      </c>
      <c r="B32" s="14">
        <v>65427</v>
      </c>
      <c r="C32" s="15" t="s">
        <v>99</v>
      </c>
      <c r="D32" s="16">
        <f t="shared" si="0"/>
        <v>5.6074766355140193E-2</v>
      </c>
      <c r="E32" s="17" t="s">
        <v>100</v>
      </c>
    </row>
    <row r="33" spans="1:6" outlineLevel="1" x14ac:dyDescent="0.25">
      <c r="A33" s="13" t="s">
        <v>102</v>
      </c>
      <c r="B33" s="14">
        <v>67743</v>
      </c>
      <c r="C33" s="15" t="s">
        <v>99</v>
      </c>
      <c r="D33" s="16">
        <f t="shared" si="0"/>
        <v>3.539823008849563E-2</v>
      </c>
      <c r="E33" s="17" t="s">
        <v>100</v>
      </c>
    </row>
    <row r="34" spans="1:6" outlineLevel="1" x14ac:dyDescent="0.25">
      <c r="A34" s="13" t="s">
        <v>103</v>
      </c>
      <c r="B34" s="14">
        <v>69500</v>
      </c>
      <c r="C34" s="15" t="s">
        <v>99</v>
      </c>
      <c r="D34" s="16">
        <f t="shared" si="0"/>
        <v>2.5936259096880798E-2</v>
      </c>
      <c r="E34" s="17" t="s">
        <v>100</v>
      </c>
    </row>
    <row r="35" spans="1:6" outlineLevel="1" x14ac:dyDescent="0.25">
      <c r="A35" s="13" t="s">
        <v>104</v>
      </c>
      <c r="B35" s="14">
        <v>80342</v>
      </c>
      <c r="C35" s="15" t="s">
        <v>105</v>
      </c>
      <c r="D35" s="16">
        <f t="shared" si="0"/>
        <v>0.15599999999999992</v>
      </c>
      <c r="E35" s="17" t="s">
        <v>106</v>
      </c>
    </row>
    <row r="36" spans="1:6" outlineLevel="1" x14ac:dyDescent="0.25">
      <c r="A36" s="13" t="s">
        <v>107</v>
      </c>
      <c r="B36" s="14">
        <v>84512</v>
      </c>
      <c r="C36" s="15" t="s">
        <v>105</v>
      </c>
      <c r="D36" s="16">
        <f t="shared" si="0"/>
        <v>5.1903114186851118E-2</v>
      </c>
      <c r="E36" s="17" t="s">
        <v>106</v>
      </c>
    </row>
    <row r="37" spans="1:6" x14ac:dyDescent="0.25">
      <c r="A37" s="13" t="s">
        <v>108</v>
      </c>
      <c r="B37" s="14">
        <v>87987</v>
      </c>
      <c r="C37" s="15" t="s">
        <v>105</v>
      </c>
      <c r="D37" s="16">
        <f t="shared" si="0"/>
        <v>4.1118421052631637E-2</v>
      </c>
      <c r="E37" s="17" t="s">
        <v>106</v>
      </c>
      <c r="F37" s="22"/>
    </row>
    <row r="38" spans="1:6" x14ac:dyDescent="0.25">
      <c r="A38" s="18" t="s">
        <v>109</v>
      </c>
      <c r="B38" s="14">
        <v>105500</v>
      </c>
      <c r="C38" s="15" t="s">
        <v>110</v>
      </c>
      <c r="D38" s="16">
        <f t="shared" si="0"/>
        <v>0.19904076738609122</v>
      </c>
      <c r="E38" s="17" t="s">
        <v>111</v>
      </c>
      <c r="F38" s="23">
        <f>+$B$37</f>
        <v>87987</v>
      </c>
    </row>
    <row r="39" spans="1:6" x14ac:dyDescent="0.25">
      <c r="A39" s="18" t="s">
        <v>112</v>
      </c>
      <c r="B39" s="14">
        <v>112500</v>
      </c>
      <c r="C39" s="15" t="s">
        <v>110</v>
      </c>
      <c r="D39" s="16">
        <f t="shared" si="0"/>
        <v>6.6350710900473953E-2</v>
      </c>
      <c r="E39" s="17" t="s">
        <v>111</v>
      </c>
      <c r="F39" s="23">
        <f t="shared" ref="F39:F43" si="1">+$B$37</f>
        <v>87987</v>
      </c>
    </row>
    <row r="40" spans="1:6" x14ac:dyDescent="0.25">
      <c r="A40" s="18" t="s">
        <v>113</v>
      </c>
      <c r="B40" s="14">
        <v>118000</v>
      </c>
      <c r="C40" s="15" t="s">
        <v>110</v>
      </c>
      <c r="D40" s="16">
        <f t="shared" si="0"/>
        <v>4.8888888888888982E-2</v>
      </c>
      <c r="E40" s="17" t="s">
        <v>111</v>
      </c>
      <c r="F40" s="23">
        <f t="shared" si="1"/>
        <v>87987</v>
      </c>
    </row>
    <row r="41" spans="1:6" x14ac:dyDescent="0.25">
      <c r="A41" s="18" t="s">
        <v>114</v>
      </c>
      <c r="B41" s="14">
        <v>132000</v>
      </c>
      <c r="C41" s="15" t="s">
        <v>115</v>
      </c>
      <c r="D41" s="16">
        <f t="shared" si="0"/>
        <v>0.11864406779661008</v>
      </c>
      <c r="E41" s="17" t="s">
        <v>116</v>
      </c>
      <c r="F41" s="23">
        <f t="shared" si="1"/>
        <v>87987</v>
      </c>
    </row>
    <row r="42" spans="1:6" x14ac:dyDescent="0.25">
      <c r="A42" s="18" t="s">
        <v>117</v>
      </c>
      <c r="B42" s="14">
        <v>146000</v>
      </c>
      <c r="C42" s="15" t="s">
        <v>115</v>
      </c>
      <c r="D42" s="16">
        <f t="shared" si="0"/>
        <v>0.10606060606060597</v>
      </c>
      <c r="E42" s="17" t="s">
        <v>116</v>
      </c>
      <c r="F42" s="23">
        <f t="shared" si="1"/>
        <v>87987</v>
      </c>
    </row>
    <row r="43" spans="1:6" x14ac:dyDescent="0.25">
      <c r="A43" s="18" t="s">
        <v>118</v>
      </c>
      <c r="B43" s="14">
        <v>156000</v>
      </c>
      <c r="C43" s="15" t="s">
        <v>115</v>
      </c>
      <c r="D43" s="16">
        <f t="shared" si="0"/>
        <v>6.8493150684931559E-2</v>
      </c>
      <c r="E43" s="17" t="s">
        <v>116</v>
      </c>
      <c r="F43" s="23">
        <f t="shared" si="1"/>
        <v>87987</v>
      </c>
    </row>
    <row r="44" spans="1:6" x14ac:dyDescent="0.25">
      <c r="A44" s="18" t="s">
        <v>120</v>
      </c>
      <c r="B44" s="19"/>
      <c r="C44" s="20"/>
      <c r="D44" s="21"/>
      <c r="E44" s="22"/>
      <c r="F44" s="23">
        <f>+$B$43</f>
        <v>156000</v>
      </c>
    </row>
    <row r="45" spans="1:6" x14ac:dyDescent="0.25">
      <c r="A45" s="18" t="s">
        <v>121</v>
      </c>
      <c r="B45" s="19"/>
      <c r="C45" s="20"/>
      <c r="D45" s="21"/>
      <c r="E45" s="22"/>
      <c r="F45" s="23">
        <f t="shared" ref="F45:F49" si="2">+$B$43</f>
        <v>156000</v>
      </c>
    </row>
    <row r="46" spans="1:6" x14ac:dyDescent="0.25">
      <c r="A46" s="18" t="s">
        <v>122</v>
      </c>
      <c r="B46" s="19"/>
      <c r="C46" s="20"/>
      <c r="D46" s="21"/>
      <c r="E46" s="22"/>
      <c r="F46" s="23">
        <f t="shared" si="2"/>
        <v>156000</v>
      </c>
    </row>
    <row r="47" spans="1:6" x14ac:dyDescent="0.25">
      <c r="A47" s="18" t="s">
        <v>123</v>
      </c>
      <c r="B47" s="19"/>
      <c r="C47" s="20"/>
      <c r="D47" s="21"/>
      <c r="E47" s="22"/>
      <c r="F47" s="23">
        <f t="shared" si="2"/>
        <v>156000</v>
      </c>
    </row>
    <row r="48" spans="1:6" x14ac:dyDescent="0.25">
      <c r="A48" s="18" t="s">
        <v>124</v>
      </c>
      <c r="B48" s="19"/>
      <c r="C48" s="20"/>
      <c r="D48" s="21"/>
      <c r="E48" s="22"/>
      <c r="F48" s="23">
        <f t="shared" si="2"/>
        <v>156000</v>
      </c>
    </row>
    <row r="49" spans="1:6" x14ac:dyDescent="0.25">
      <c r="A49" s="18" t="s">
        <v>125</v>
      </c>
      <c r="B49" s="19"/>
      <c r="C49" s="20"/>
      <c r="D49" s="21"/>
      <c r="E49" s="22"/>
      <c r="F49" s="23">
        <f t="shared" si="2"/>
        <v>156000</v>
      </c>
    </row>
    <row r="52" spans="1:6" x14ac:dyDescent="0.25">
      <c r="A52" s="142" t="s">
        <v>119</v>
      </c>
      <c r="B52" s="142"/>
      <c r="C52" s="142"/>
      <c r="D52" s="142"/>
      <c r="E52" s="142"/>
    </row>
    <row r="53" spans="1:6" x14ac:dyDescent="0.25">
      <c r="A53" s="142"/>
      <c r="B53" s="142"/>
      <c r="C53" s="142"/>
      <c r="D53" s="142"/>
      <c r="E53" s="142"/>
    </row>
  </sheetData>
  <mergeCells count="4">
    <mergeCell ref="A4:E4"/>
    <mergeCell ref="A1:E1"/>
    <mergeCell ref="A2:E2"/>
    <mergeCell ref="A52:E53"/>
  </mergeCells>
  <phoneticPr fontId="9" type="noConversion"/>
  <hyperlinks>
    <hyperlink ref="E35" r:id="rId1" xr:uid="{00000000-0004-0000-0300-000000000000}"/>
    <hyperlink ref="E36" r:id="rId2" xr:uid="{00000000-0004-0000-0300-000001000000}"/>
    <hyperlink ref="E37" r:id="rId3" xr:uid="{00000000-0004-0000-0300-000002000000}"/>
    <hyperlink ref="E7" r:id="rId4" xr:uid="{00000000-0004-0000-0300-000003000000}"/>
    <hyperlink ref="E8" r:id="rId5" xr:uid="{00000000-0004-0000-0300-000004000000}"/>
    <hyperlink ref="E9" r:id="rId6" xr:uid="{00000000-0004-0000-0300-000005000000}"/>
    <hyperlink ref="E10" r:id="rId7" xr:uid="{00000000-0004-0000-0300-000006000000}"/>
    <hyperlink ref="E11" r:id="rId8" xr:uid="{00000000-0004-0000-0300-000007000000}"/>
    <hyperlink ref="E12:E13" r:id="rId9" display="https://www.boletinoficial.gob.ar/detalleAviso/primera/244007/20210506" xr:uid="{00000000-0004-0000-0300-000008000000}"/>
    <hyperlink ref="E14" r:id="rId10" xr:uid="{00000000-0004-0000-0300-000009000000}"/>
    <hyperlink ref="E15" r:id="rId11" xr:uid="{00000000-0004-0000-0300-00000A000000}"/>
    <hyperlink ref="E16" r:id="rId12" xr:uid="{00000000-0004-0000-0300-00000B000000}"/>
    <hyperlink ref="E17" r:id="rId13" xr:uid="{00000000-0004-0000-0300-00000C000000}"/>
    <hyperlink ref="E18" r:id="rId14" xr:uid="{00000000-0004-0000-0300-00000D000000}"/>
    <hyperlink ref="E19" r:id="rId15" xr:uid="{00000000-0004-0000-0300-00000E000000}"/>
    <hyperlink ref="E20" r:id="rId16" xr:uid="{00000000-0004-0000-0300-00000F000000}"/>
    <hyperlink ref="E21" r:id="rId17" xr:uid="{00000000-0004-0000-0300-000010000000}"/>
    <hyperlink ref="E22" r:id="rId18" xr:uid="{00000000-0004-0000-0300-000011000000}"/>
    <hyperlink ref="E23" r:id="rId19" xr:uid="{00000000-0004-0000-0300-000012000000}"/>
    <hyperlink ref="E24" r:id="rId20" xr:uid="{00000000-0004-0000-0300-000013000000}"/>
    <hyperlink ref="E25" r:id="rId21" xr:uid="{00000000-0004-0000-0300-000014000000}"/>
    <hyperlink ref="E26" r:id="rId22" xr:uid="{00000000-0004-0000-0300-000015000000}"/>
    <hyperlink ref="E27" r:id="rId23" xr:uid="{00000000-0004-0000-0300-000016000000}"/>
    <hyperlink ref="E28" r:id="rId24" xr:uid="{00000000-0004-0000-0300-000017000000}"/>
    <hyperlink ref="E29" r:id="rId25" xr:uid="{00000000-0004-0000-0300-000018000000}"/>
    <hyperlink ref="E30" r:id="rId26" xr:uid="{00000000-0004-0000-0300-000019000000}"/>
    <hyperlink ref="E31" r:id="rId27" xr:uid="{00000000-0004-0000-0300-00001A000000}"/>
    <hyperlink ref="E32" r:id="rId28" xr:uid="{00000000-0004-0000-0300-00001B000000}"/>
    <hyperlink ref="E33" r:id="rId29" xr:uid="{00000000-0004-0000-0300-00001C000000}"/>
    <hyperlink ref="E34" r:id="rId30" xr:uid="{00000000-0004-0000-0300-00001D000000}"/>
    <hyperlink ref="E38" r:id="rId31" xr:uid="{00000000-0004-0000-0300-00001E000000}"/>
    <hyperlink ref="E39:E40" r:id="rId32" display="https://www.boletinoficial.gob.ar/detalleAviso/primera/290389/20230717" xr:uid="{00000000-0004-0000-0300-00001F000000}"/>
    <hyperlink ref="E41" r:id="rId33" xr:uid="{00000000-0004-0000-0300-000020000000}"/>
    <hyperlink ref="E42" r:id="rId34" xr:uid="{00000000-0004-0000-0300-000021000000}"/>
    <hyperlink ref="E43" r:id="rId35" xr:uid="{00000000-0004-0000-0300-000022000000}"/>
  </hyperlinks>
  <pageMargins left="0.7" right="0.7" top="0.75" bottom="0.75" header="0.3" footer="0.3"/>
  <pageSetup paperSize="9" orientation="portrait"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Calculador de Umbrales UIF</vt:lpstr>
      <vt:lpstr>Detalle Explicativo</vt:lpstr>
      <vt:lpstr>Resoluciones</vt:lpstr>
      <vt:lpstr>SMVM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Facundo DiNatale</dc:creator>
  <cp:lastModifiedBy>dinatale.facundo@gmail.com</cp:lastModifiedBy>
  <cp:lastPrinted>2023-07-03T19:07:57Z</cp:lastPrinted>
  <dcterms:created xsi:type="dcterms:W3CDTF">2023-06-30T17:35:30Z</dcterms:created>
  <dcterms:modified xsi:type="dcterms:W3CDTF">2024-07-24T00:39:04Z</dcterms:modified>
</cp:coreProperties>
</file>